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main.oecd.org\Homedir4\Zawisza_T\Tom\CEP_Nepal\"/>
    </mc:Choice>
  </mc:AlternateContent>
  <xr:revisionPtr revIDLastSave="0" documentId="13_ncr:1_{E39060CE-B6B3-4E5F-9D76-FB400BD5DB9F}" xr6:coauthVersionLast="47" xr6:coauthVersionMax="47" xr10:uidLastSave="{00000000-0000-0000-0000-000000000000}"/>
  <bookViews>
    <workbookView xWindow="-110" yWindow="-110" windowWidth="19420" windowHeight="10300" xr2:uid="{A7C0B215-3339-4322-BB7F-533A26932DCF}"/>
  </bookViews>
  <sheets>
    <sheet name="Sheet1_Data_Examples" sheetId="1" r:id="rId1"/>
    <sheet name="Sheet2_Data_Examples_Panel" sheetId="5" r:id="rId2"/>
    <sheet name="Sheet3_Data_Exercises" sheetId="7" r:id="rId3"/>
    <sheet name="BonusSheet4_LCF_Example" sheetId="3" r:id="rId4"/>
    <sheet name="BonusSheet5_AD_Example" sheetId="4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5" l="1"/>
  <c r="E2" i="1"/>
  <c r="R2" i="1"/>
  <c r="S2" i="1"/>
  <c r="T2" i="1"/>
  <c r="U2" i="1"/>
  <c r="V2" i="1"/>
  <c r="W2" i="1"/>
  <c r="X2" i="1"/>
  <c r="Z2" i="1" s="1"/>
  <c r="AA2" i="1" s="1"/>
  <c r="B5" i="5"/>
  <c r="B18" i="5"/>
  <c r="B17" i="5"/>
  <c r="B19" i="5"/>
  <c r="B20" i="5"/>
  <c r="B21" i="5" s="1"/>
  <c r="B22" i="5" s="1"/>
  <c r="B25" i="5"/>
  <c r="AA7" i="7"/>
  <c r="AA3" i="7"/>
  <c r="AA4" i="7"/>
  <c r="AA5" i="7"/>
  <c r="AA8" i="7"/>
  <c r="AA9" i="7"/>
  <c r="AA10" i="7"/>
  <c r="AA2" i="7"/>
  <c r="D12" i="4"/>
  <c r="E10" i="7"/>
  <c r="E9" i="7"/>
  <c r="E8" i="7"/>
  <c r="E7" i="7"/>
  <c r="E6" i="7"/>
  <c r="E5" i="7"/>
  <c r="E4" i="7"/>
  <c r="E3" i="7"/>
  <c r="E2" i="7"/>
  <c r="H5" i="5"/>
  <c r="G5" i="5"/>
  <c r="F5" i="5"/>
  <c r="E5" i="5"/>
  <c r="D5" i="5"/>
  <c r="C5" i="5"/>
  <c r="E7" i="1"/>
  <c r="E6" i="1"/>
  <c r="E5" i="1"/>
  <c r="E4" i="1"/>
  <c r="E3" i="1"/>
  <c r="E8" i="1"/>
  <c r="U7" i="7"/>
  <c r="S7" i="7"/>
  <c r="R7" i="7"/>
  <c r="U5" i="7"/>
  <c r="S5" i="7"/>
  <c r="R5" i="7"/>
  <c r="U4" i="7"/>
  <c r="S4" i="7"/>
  <c r="R4" i="7"/>
  <c r="U3" i="7"/>
  <c r="S3" i="7"/>
  <c r="R3" i="7"/>
  <c r="U2" i="7"/>
  <c r="S2" i="7"/>
  <c r="R2" i="7"/>
  <c r="U10" i="7"/>
  <c r="S10" i="7"/>
  <c r="R10" i="7"/>
  <c r="U9" i="7"/>
  <c r="S9" i="7"/>
  <c r="R9" i="7"/>
  <c r="U8" i="7"/>
  <c r="S8" i="7"/>
  <c r="R8" i="7"/>
  <c r="D16" i="5"/>
  <c r="H19" i="5"/>
  <c r="F19" i="5"/>
  <c r="E19" i="5"/>
  <c r="D19" i="5"/>
  <c r="C19" i="5"/>
  <c r="H17" i="5"/>
  <c r="F17" i="5"/>
  <c r="E17" i="5"/>
  <c r="D17" i="5"/>
  <c r="C17" i="5"/>
  <c r="H16" i="5"/>
  <c r="F16" i="5"/>
  <c r="E16" i="5"/>
  <c r="C16" i="5"/>
  <c r="R8" i="1"/>
  <c r="R6" i="1"/>
  <c r="R5" i="1"/>
  <c r="R4" i="1"/>
  <c r="R3" i="1"/>
  <c r="D13" i="4"/>
  <c r="D11" i="4"/>
  <c r="C11" i="4"/>
  <c r="C12" i="4"/>
  <c r="H25" i="5"/>
  <c r="F25" i="5"/>
  <c r="E25" i="5"/>
  <c r="D25" i="5"/>
  <c r="C25" i="5"/>
  <c r="U8" i="1"/>
  <c r="T7" i="7" l="1"/>
  <c r="T9" i="7"/>
  <c r="V3" i="7"/>
  <c r="W3" i="7" s="1"/>
  <c r="X3" i="7" s="1"/>
  <c r="Z3" i="7" s="1"/>
  <c r="V10" i="7"/>
  <c r="W10" i="7" s="1"/>
  <c r="X10" i="7" s="1"/>
  <c r="Z10" i="7" s="1"/>
  <c r="V8" i="7"/>
  <c r="W8" i="7" s="1"/>
  <c r="X8" i="7" s="1"/>
  <c r="Z8" i="7" s="1"/>
  <c r="T2" i="7"/>
  <c r="V4" i="7"/>
  <c r="W4" i="7" s="1"/>
  <c r="X4" i="7" s="1"/>
  <c r="Z4" i="7" s="1"/>
  <c r="V2" i="7"/>
  <c r="W2" i="7" s="1"/>
  <c r="X2" i="7" s="1"/>
  <c r="V9" i="7"/>
  <c r="W9" i="7" s="1"/>
  <c r="X9" i="7" s="1"/>
  <c r="Z9" i="7" s="1"/>
  <c r="T3" i="7"/>
  <c r="T4" i="7"/>
  <c r="V7" i="7"/>
  <c r="W7" i="7" s="1"/>
  <c r="X7" i="7" s="1"/>
  <c r="Z7" i="7" s="1"/>
  <c r="T5" i="7"/>
  <c r="V5" i="7"/>
  <c r="W5" i="7" s="1"/>
  <c r="X5" i="7" s="1"/>
  <c r="Z5" i="7" s="1"/>
  <c r="T8" i="7"/>
  <c r="T10" i="7"/>
  <c r="D18" i="5"/>
  <c r="C20" i="5"/>
  <c r="C21" i="5" s="1"/>
  <c r="C22" i="5" s="1"/>
  <c r="F20" i="5"/>
  <c r="F21" i="5" s="1"/>
  <c r="F22" i="5" s="1"/>
  <c r="H20" i="5"/>
  <c r="H21" i="5" s="1"/>
  <c r="H22" i="5" s="1"/>
  <c r="E20" i="5"/>
  <c r="E21" i="5" s="1"/>
  <c r="E22" i="5" s="1"/>
  <c r="C18" i="5"/>
  <c r="D20" i="5"/>
  <c r="D21" i="5" s="1"/>
  <c r="D22" i="5" s="1"/>
  <c r="E18" i="5"/>
  <c r="F18" i="5"/>
  <c r="H18" i="5"/>
  <c r="U6" i="1"/>
  <c r="U5" i="1"/>
  <c r="U4" i="1"/>
  <c r="V4" i="1" s="1"/>
  <c r="W4" i="1" s="1"/>
  <c r="X4" i="1" s="1"/>
  <c r="Z4" i="1" s="1"/>
  <c r="AA4" i="1" s="1"/>
  <c r="U3" i="1"/>
  <c r="S8" i="1"/>
  <c r="S6" i="1"/>
  <c r="S5" i="1"/>
  <c r="S4" i="1"/>
  <c r="S3" i="1"/>
  <c r="Z2" i="7" l="1"/>
  <c r="X12" i="7"/>
  <c r="V5" i="1"/>
  <c r="W5" i="1" s="1"/>
  <c r="X5" i="1" s="1"/>
  <c r="Z5" i="1" s="1"/>
  <c r="AA5" i="1" s="1"/>
  <c r="T3" i="1"/>
  <c r="T6" i="1"/>
  <c r="T4" i="1"/>
  <c r="T5" i="1"/>
  <c r="T8" i="1"/>
  <c r="V8" i="1"/>
  <c r="W8" i="1" s="1"/>
  <c r="X8" i="1" s="1"/>
  <c r="Z8" i="1" s="1"/>
  <c r="AA8" i="1" s="1"/>
  <c r="V6" i="1"/>
  <c r="W6" i="1" s="1"/>
  <c r="X6" i="1" s="1"/>
  <c r="Z6" i="1" s="1"/>
  <c r="AA6" i="1" s="1"/>
  <c r="V3" i="1"/>
  <c r="W3" i="1" s="1"/>
  <c r="X3" i="1" s="1"/>
  <c r="Z3" i="1" s="1"/>
  <c r="AA3" i="1" s="1"/>
  <c r="X10" i="1" l="1"/>
  <c r="D13" i="3" l="1"/>
  <c r="C9" i="3"/>
  <c r="D12" i="3"/>
  <c r="C12" i="3"/>
  <c r="D15" i="3"/>
  <c r="D16" i="3" s="1"/>
  <c r="D14" i="3"/>
  <c r="C14" i="3"/>
  <c r="C15" i="3" s="1"/>
  <c r="C16" i="3" s="1"/>
  <c r="D14" i="4"/>
  <c r="D15" i="4" s="1"/>
  <c r="C14" i="4"/>
  <c r="C13" i="4"/>
  <c r="D10" i="4"/>
  <c r="C10" i="4"/>
  <c r="D6" i="4"/>
  <c r="D8" i="4" s="1"/>
  <c r="C6" i="4"/>
  <c r="C8" i="4" s="1"/>
  <c r="B6" i="4"/>
  <c r="B8" i="4" s="1"/>
  <c r="D11" i="3"/>
  <c r="D9" i="3"/>
  <c r="B8" i="3"/>
  <c r="C8" i="3"/>
  <c r="C13" i="3" s="1"/>
  <c r="D8" i="3"/>
  <c r="C6" i="3"/>
  <c r="D6" i="3"/>
  <c r="D5" i="3"/>
  <c r="C5" i="3"/>
  <c r="B6" i="3"/>
  <c r="C11" i="3"/>
  <c r="C15" i="4" l="1"/>
</calcChain>
</file>

<file path=xl/sharedStrings.xml><?xml version="1.0" encoding="utf-8"?>
<sst xmlns="http://schemas.openxmlformats.org/spreadsheetml/2006/main" count="154" uniqueCount="60">
  <si>
    <t>Firm ID</t>
  </si>
  <si>
    <t>Parent ID</t>
  </si>
  <si>
    <t>Year</t>
  </si>
  <si>
    <t>CIT Rate</t>
  </si>
  <si>
    <t>Total Tax Due</t>
  </si>
  <si>
    <t>GloBE Income</t>
  </si>
  <si>
    <t>Covered Taxes</t>
  </si>
  <si>
    <t>Jurisidcitional ETR</t>
  </si>
  <si>
    <t>Payroll</t>
  </si>
  <si>
    <t>Tangible Assets</t>
  </si>
  <si>
    <t>Notes</t>
  </si>
  <si>
    <t>Dividend income</t>
  </si>
  <si>
    <t>Top-up Tax Due</t>
  </si>
  <si>
    <t>Current Tax Liability</t>
  </si>
  <si>
    <t>Baseline</t>
  </si>
  <si>
    <t>Jurisdictional Excess Profit</t>
  </si>
  <si>
    <t>Profit Before Tax</t>
  </si>
  <si>
    <t>SEZ</t>
  </si>
  <si>
    <t>Tax credit (non-qualifying)</t>
  </si>
  <si>
    <t>QRTC</t>
  </si>
  <si>
    <t>Profit before tax</t>
  </si>
  <si>
    <t>Current tax expense</t>
  </si>
  <si>
    <t>Jurisdictional ETR</t>
  </si>
  <si>
    <t>Top-up tax rate</t>
  </si>
  <si>
    <t>Top-up tax</t>
  </si>
  <si>
    <t>Tax rate</t>
  </si>
  <si>
    <t>DTAs (accounting)</t>
  </si>
  <si>
    <t>DTAs (GloBE)</t>
  </si>
  <si>
    <t>Taxable income</t>
  </si>
  <si>
    <t>Loss carried forward to next year</t>
  </si>
  <si>
    <t>Depreciation (tax)</t>
  </si>
  <si>
    <t>Depreciation (accounting)</t>
  </si>
  <si>
    <t>DTLs (GloBE and accounting)</t>
  </si>
  <si>
    <t>Loss carried applied in current year</t>
  </si>
  <si>
    <t>Example 1: Reduced CIT rate</t>
  </si>
  <si>
    <t>Example 2A: tax credit other than QRTC</t>
  </si>
  <si>
    <t>Example 2B: QRTCs</t>
  </si>
  <si>
    <t>Example 3: SBIE</t>
  </si>
  <si>
    <t>Example 4: Jurisdictional blending</t>
  </si>
  <si>
    <t>Bonus exercise 5: Dividends</t>
  </si>
  <si>
    <t>Bonus exercise 6A: Loss carried forward #1</t>
  </si>
  <si>
    <t>Bonus exercise 6B: Loss carried forward #2</t>
  </si>
  <si>
    <t>Tax incentives used</t>
  </si>
  <si>
    <t>Reduced rate</t>
  </si>
  <si>
    <t>Reduced rate (IP regime)</t>
  </si>
  <si>
    <t>Top-up Tax Rate</t>
  </si>
  <si>
    <t xml:space="preserve">Notes: For a hypothetical company, this table represents the impact of loss-carry forward on deferred tax assets and covered taxes under GloBE. </t>
  </si>
  <si>
    <t xml:space="preserve">Notes: For a hypothetical company, this table represents the impact of accelerated depreciation on deferred tax liabilities and covered taxes under GloBE. </t>
  </si>
  <si>
    <t>QDMTT revenue</t>
  </si>
  <si>
    <t>Example 2A: refundable tax credit other than QRTC</t>
  </si>
  <si>
    <t>Task 1: Replicate above numbers using Excel formulae:</t>
  </si>
  <si>
    <t>Task 2: Use formulae from sheet 1 to calculate variables in blue and green above for firms 8-13.</t>
  </si>
  <si>
    <t>Bonus Exercise: Using material from the presentation, calculate variables in blue and green for firms 14-16.</t>
  </si>
  <si>
    <t>Total tax liability post-GloBE</t>
  </si>
  <si>
    <t>Effective tax rate post-GloBE</t>
  </si>
  <si>
    <t>Loss carried forward</t>
  </si>
  <si>
    <t>Non-qualifying RTCs</t>
  </si>
  <si>
    <t>Qualifying RTCs</t>
  </si>
  <si>
    <t>Substance carveout (5%)</t>
  </si>
  <si>
    <t>Profit for tax purposes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</si>
</sst>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64">
    <xf numFmtId="0" fontId="0" fillId="0" borderId="0" xfId="0"/>
    <xf numFmtId="2" fontId="0" fillId="0" borderId="0" xfId="0" applyNumberFormat="1"/>
    <xf numFmtId="0" fontId="0" fillId="0" borderId="1" xfId="0" applyBorder="1"/>
    <xf numFmtId="0" fontId="1" fillId="0" borderId="1" xfId="0" applyFont="1" applyBorder="1"/>
    <xf numFmtId="0" fontId="0" fillId="0" borderId="0" xfId="0" applyFill="1" applyBorder="1"/>
    <xf numFmtId="0" fontId="0" fillId="0" borderId="0" xfId="0" applyBorder="1"/>
    <xf numFmtId="2" fontId="0" fillId="0" borderId="0" xfId="0" applyNumberFormat="1" applyBorder="1"/>
    <xf numFmtId="0" fontId="0" fillId="0" borderId="2" xfId="0" applyBorder="1"/>
    <xf numFmtId="0" fontId="0" fillId="0" borderId="2" xfId="0" applyFill="1" applyBorder="1"/>
    <xf numFmtId="1" fontId="0" fillId="0" borderId="0" xfId="0" applyNumberFormat="1" applyBorder="1"/>
    <xf numFmtId="1" fontId="0" fillId="0" borderId="0" xfId="0" applyNumberFormat="1" applyFill="1" applyBorder="1"/>
    <xf numFmtId="0" fontId="0" fillId="0" borderId="0" xfId="0" applyFill="1"/>
    <xf numFmtId="0" fontId="0" fillId="0" borderId="1" xfId="0" applyFill="1" applyBorder="1"/>
    <xf numFmtId="0" fontId="1" fillId="0" borderId="3" xfId="0" applyFont="1" applyBorder="1"/>
    <xf numFmtId="0" fontId="1" fillId="0" borderId="4" xfId="0" applyFont="1" applyBorder="1"/>
    <xf numFmtId="0" fontId="0" fillId="0" borderId="3" xfId="0" applyBorder="1"/>
    <xf numFmtId="0" fontId="1" fillId="2" borderId="1" xfId="0" applyFont="1" applyFill="1" applyBorder="1"/>
    <xf numFmtId="0" fontId="0" fillId="2" borderId="0" xfId="0" applyFill="1" applyBorder="1"/>
    <xf numFmtId="1" fontId="0" fillId="2" borderId="0" xfId="0" applyNumberFormat="1" applyFill="1" applyBorder="1"/>
    <xf numFmtId="0" fontId="0" fillId="2" borderId="1" xfId="0" applyFill="1" applyBorder="1"/>
    <xf numFmtId="0" fontId="0" fillId="2" borderId="2" xfId="0" applyFill="1" applyBorder="1"/>
    <xf numFmtId="1" fontId="0" fillId="2" borderId="1" xfId="0" applyNumberFormat="1" applyFill="1" applyBorder="1"/>
    <xf numFmtId="0" fontId="0" fillId="3" borderId="0" xfId="0" applyFill="1" applyBorder="1"/>
    <xf numFmtId="1" fontId="0" fillId="3" borderId="0" xfId="0" applyNumberFormat="1" applyFill="1" applyBorder="1"/>
    <xf numFmtId="0" fontId="0" fillId="3" borderId="2" xfId="0" applyFill="1" applyBorder="1"/>
    <xf numFmtId="0" fontId="0" fillId="3" borderId="1" xfId="0" applyFill="1" applyBorder="1"/>
    <xf numFmtId="10" fontId="0" fillId="2" borderId="0" xfId="1" applyNumberFormat="1" applyFont="1" applyFill="1" applyBorder="1"/>
    <xf numFmtId="10" fontId="0" fillId="2" borderId="2" xfId="1" applyNumberFormat="1" applyFont="1" applyFill="1" applyBorder="1"/>
    <xf numFmtId="10" fontId="0" fillId="2" borderId="1" xfId="1" applyNumberFormat="1" applyFont="1" applyFill="1" applyBorder="1"/>
    <xf numFmtId="10" fontId="0" fillId="3" borderId="0" xfId="1" applyNumberFormat="1" applyFont="1" applyFill="1" applyBorder="1"/>
    <xf numFmtId="10" fontId="0" fillId="3" borderId="2" xfId="1" applyNumberFormat="1" applyFont="1" applyFill="1" applyBorder="1"/>
    <xf numFmtId="10" fontId="0" fillId="3" borderId="1" xfId="1" applyNumberFormat="1" applyFont="1" applyFill="1" applyBorder="1"/>
    <xf numFmtId="0" fontId="0" fillId="4" borderId="1" xfId="0" applyFill="1" applyBorder="1"/>
    <xf numFmtId="0" fontId="0" fillId="4" borderId="2" xfId="0" applyFill="1" applyBorder="1"/>
    <xf numFmtId="0" fontId="0" fillId="4" borderId="0" xfId="0" applyFill="1" applyBorder="1"/>
    <xf numFmtId="2" fontId="0" fillId="4" borderId="2" xfId="0" applyNumberFormat="1" applyFill="1" applyBorder="1"/>
    <xf numFmtId="2" fontId="2" fillId="4" borderId="0" xfId="0" applyNumberFormat="1" applyFont="1" applyFill="1" applyBorder="1"/>
    <xf numFmtId="2" fontId="0" fillId="4" borderId="0" xfId="0" applyNumberFormat="1" applyFill="1" applyBorder="1"/>
    <xf numFmtId="0" fontId="2" fillId="4" borderId="0" xfId="0" applyFont="1" applyFill="1" applyBorder="1"/>
    <xf numFmtId="2" fontId="2" fillId="4" borderId="1" xfId="0" applyNumberFormat="1" applyFont="1" applyFill="1" applyBorder="1"/>
    <xf numFmtId="0" fontId="0" fillId="4" borderId="0" xfId="0" applyFill="1"/>
    <xf numFmtId="2" fontId="0" fillId="4" borderId="0" xfId="0" applyNumberFormat="1" applyFill="1"/>
    <xf numFmtId="0" fontId="1" fillId="4" borderId="3" xfId="0" applyFont="1" applyFill="1" applyBorder="1"/>
    <xf numFmtId="0" fontId="1" fillId="2" borderId="3" xfId="0" applyFont="1" applyFill="1" applyBorder="1"/>
    <xf numFmtId="0" fontId="1" fillId="3" borderId="3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1" fontId="1" fillId="0" borderId="0" xfId="0" applyNumberFormat="1" applyFont="1" applyBorder="1"/>
    <xf numFmtId="0" fontId="1" fillId="0" borderId="0" xfId="0" applyFont="1"/>
    <xf numFmtId="0" fontId="1" fillId="4" borderId="1" xfId="0" applyFont="1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0" fillId="2" borderId="0" xfId="0" applyFill="1"/>
    <xf numFmtId="0" fontId="2" fillId="2" borderId="0" xfId="0" applyFont="1" applyFill="1"/>
    <xf numFmtId="0" fontId="2" fillId="0" borderId="0" xfId="0" applyFont="1" applyFill="1"/>
    <xf numFmtId="0" fontId="1" fillId="0" borderId="1" xfId="0" applyFont="1" applyFill="1" applyBorder="1" applyAlignment="1">
      <alignment wrapText="1"/>
    </xf>
    <xf numFmtId="0" fontId="2" fillId="0" borderId="2" xfId="0" applyFont="1" applyFill="1" applyBorder="1"/>
    <xf numFmtId="0" fontId="2" fillId="0" borderId="1" xfId="0" applyFont="1" applyFill="1" applyBorder="1"/>
    <xf numFmtId="0" fontId="1" fillId="0" borderId="3" xfId="0" applyFont="1" applyFill="1" applyBorder="1"/>
    <xf numFmtId="0" fontId="1" fillId="0" borderId="0" xfId="0" applyFont="1" applyFill="1" applyBorder="1"/>
    <xf numFmtId="0" fontId="3" fillId="0" borderId="0" xfId="0" applyFont="1" applyFill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Relationship Id="rId14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29717-662E-4389-BB07-A8692C3B686A}">
  <dimension ref="A1:AC21"/>
  <sheetViews>
    <sheetView tabSelected="1" zoomScale="120" zoomScaleNormal="120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F4" sqref="F4"/>
    </sheetView>
  </sheetViews>
  <sheetFormatPr defaultRowHeight="14.5" x14ac:dyDescent="0.35"/>
  <cols>
    <col min="2" max="2" width="6" customWidth="1"/>
    <col min="3" max="3" width="7.36328125" customWidth="1"/>
    <col min="4" max="4" width="10.08984375" customWidth="1"/>
    <col min="5" max="5" width="11.81640625" customWidth="1"/>
    <col min="6" max="6" width="10" customWidth="1"/>
    <col min="7" max="7" width="11.7265625" customWidth="1"/>
    <col min="8" max="8" width="6" customWidth="1"/>
    <col min="9" max="9" width="9.08984375" customWidth="1"/>
    <col min="10" max="10" width="13.36328125" customWidth="1"/>
    <col min="11" max="11" width="9.7265625" customWidth="1"/>
    <col min="12" max="12" width="11.54296875" customWidth="1"/>
    <col min="13" max="13" width="8.08984375" customWidth="1"/>
    <col min="14" max="14" width="9" customWidth="1"/>
    <col min="16" max="16" width="23.7265625" bestFit="1" customWidth="1"/>
    <col min="18" max="18" width="10.54296875" customWidth="1"/>
    <col min="19" max="19" width="15.08984375" customWidth="1"/>
    <col min="20" max="20" width="14.54296875" customWidth="1"/>
    <col min="21" max="21" width="9.54296875" customWidth="1"/>
    <col min="22" max="22" width="12.6328125" customWidth="1"/>
    <col min="23" max="23" width="10.90625" customWidth="1"/>
    <col min="24" max="24" width="9.81640625" customWidth="1"/>
    <col min="25" max="25" width="14.1796875" customWidth="1"/>
    <col min="26" max="26" width="15" customWidth="1"/>
    <col min="27" max="27" width="16.26953125" customWidth="1"/>
  </cols>
  <sheetData>
    <row r="1" spans="1:29" s="51" customFormat="1" ht="28" customHeight="1" x14ac:dyDescent="0.35">
      <c r="A1" s="58" t="s">
        <v>2</v>
      </c>
      <c r="B1" s="58" t="s">
        <v>0</v>
      </c>
      <c r="C1" s="58" t="s">
        <v>1</v>
      </c>
      <c r="D1" s="58" t="s">
        <v>16</v>
      </c>
      <c r="E1" s="49" t="s">
        <v>59</v>
      </c>
      <c r="F1" s="58" t="s">
        <v>11</v>
      </c>
      <c r="G1" s="58" t="s">
        <v>55</v>
      </c>
      <c r="H1" s="49" t="s">
        <v>3</v>
      </c>
      <c r="I1" s="49" t="s">
        <v>4</v>
      </c>
      <c r="J1" s="49" t="s">
        <v>56</v>
      </c>
      <c r="K1" s="49" t="s">
        <v>57</v>
      </c>
      <c r="L1" s="49" t="s">
        <v>13</v>
      </c>
      <c r="M1" s="49" t="s">
        <v>8</v>
      </c>
      <c r="N1" s="49" t="s">
        <v>9</v>
      </c>
      <c r="O1" s="50"/>
      <c r="P1" s="49" t="s">
        <v>42</v>
      </c>
      <c r="R1" s="52" t="s">
        <v>5</v>
      </c>
      <c r="S1" s="52" t="s">
        <v>58</v>
      </c>
      <c r="T1" s="52" t="s">
        <v>15</v>
      </c>
      <c r="U1" s="52" t="s">
        <v>6</v>
      </c>
      <c r="V1" s="52" t="s">
        <v>7</v>
      </c>
      <c r="W1" s="52" t="s">
        <v>45</v>
      </c>
      <c r="X1" s="52" t="s">
        <v>12</v>
      </c>
      <c r="Y1" s="53"/>
      <c r="Z1" s="54" t="s">
        <v>53</v>
      </c>
      <c r="AA1" s="54" t="s">
        <v>54</v>
      </c>
      <c r="AC1" s="53" t="s">
        <v>10</v>
      </c>
    </row>
    <row r="2" spans="1:29" s="7" customFormat="1" x14ac:dyDescent="0.35">
      <c r="A2" s="8">
        <v>2018</v>
      </c>
      <c r="B2" s="8">
        <v>1</v>
      </c>
      <c r="C2" s="8">
        <v>1</v>
      </c>
      <c r="D2" s="8">
        <v>1000</v>
      </c>
      <c r="E2" s="33">
        <f t="shared" ref="E2:E7" si="0">D2-K2-J2</f>
        <v>1000</v>
      </c>
      <c r="F2" s="8">
        <v>0</v>
      </c>
      <c r="G2" s="8">
        <v>0</v>
      </c>
      <c r="H2" s="35">
        <v>0.15</v>
      </c>
      <c r="I2" s="33">
        <v>150</v>
      </c>
      <c r="J2" s="33">
        <v>0</v>
      </c>
      <c r="K2" s="33">
        <v>0</v>
      </c>
      <c r="L2" s="33">
        <v>150</v>
      </c>
      <c r="M2" s="33">
        <v>0</v>
      </c>
      <c r="N2" s="33">
        <v>0</v>
      </c>
      <c r="O2" s="33"/>
      <c r="P2" s="34"/>
      <c r="Q2" s="5"/>
      <c r="R2" s="17">
        <f>D2-F2-J2</f>
        <v>1000</v>
      </c>
      <c r="S2" s="20">
        <f>0.05*M2+0.05*N2</f>
        <v>0</v>
      </c>
      <c r="T2" s="17">
        <f>R2-S2</f>
        <v>1000</v>
      </c>
      <c r="U2" s="17">
        <f>L2+K2+0.15*G2</f>
        <v>150</v>
      </c>
      <c r="V2" s="27">
        <f>U2/R2</f>
        <v>0.15</v>
      </c>
      <c r="W2" s="27">
        <f>IF(0.15-V2&gt;0,0.15-V2,0)</f>
        <v>0</v>
      </c>
      <c r="X2" s="20">
        <f t="shared" ref="X2" si="1">(R2-S2)*W2</f>
        <v>0</v>
      </c>
      <c r="Z2" s="24">
        <f>X2+L2</f>
        <v>150</v>
      </c>
      <c r="AA2" s="30">
        <f>Z2/D2</f>
        <v>0.15</v>
      </c>
      <c r="AC2" s="7" t="s">
        <v>14</v>
      </c>
    </row>
    <row r="3" spans="1:29" s="5" customFormat="1" x14ac:dyDescent="0.35">
      <c r="A3" s="4">
        <v>2018</v>
      </c>
      <c r="B3" s="4">
        <v>2</v>
      </c>
      <c r="C3" s="4">
        <v>2</v>
      </c>
      <c r="D3" s="4">
        <v>1000</v>
      </c>
      <c r="E3" s="34">
        <f t="shared" si="0"/>
        <v>1000</v>
      </c>
      <c r="F3" s="4">
        <v>0</v>
      </c>
      <c r="G3" s="4">
        <v>0</v>
      </c>
      <c r="H3" s="36">
        <v>0.1</v>
      </c>
      <c r="I3" s="34">
        <v>100</v>
      </c>
      <c r="J3" s="34">
        <v>0</v>
      </c>
      <c r="K3" s="34">
        <v>0</v>
      </c>
      <c r="L3" s="34">
        <v>100</v>
      </c>
      <c r="M3" s="34">
        <v>0</v>
      </c>
      <c r="N3" s="34">
        <v>0</v>
      </c>
      <c r="O3" s="34"/>
      <c r="P3" s="34" t="s">
        <v>43</v>
      </c>
      <c r="R3" s="17">
        <f>D3-F3-J3</f>
        <v>1000</v>
      </c>
      <c r="S3" s="17">
        <f t="shared" ref="S3:S6" si="2">0.05*M3+0.05*N3</f>
        <v>0</v>
      </c>
      <c r="T3" s="17">
        <f>R3-S3</f>
        <v>1000</v>
      </c>
      <c r="U3" s="17">
        <f>L3+K3+0.15*G3</f>
        <v>100</v>
      </c>
      <c r="V3" s="26">
        <f>U3/R3</f>
        <v>0.1</v>
      </c>
      <c r="W3" s="26">
        <f>IF(0.15-V3&gt;0,0.15-V3,0)</f>
        <v>4.9999999999999989E-2</v>
      </c>
      <c r="X3" s="17">
        <f>(R3-S3)*W3</f>
        <v>49.999999999999986</v>
      </c>
      <c r="Z3" s="22">
        <f t="shared" ref="Z3:Z8" si="3">X3+L3</f>
        <v>150</v>
      </c>
      <c r="AA3" s="29">
        <f>Z3/D3</f>
        <v>0.15</v>
      </c>
      <c r="AC3" s="5" t="s">
        <v>34</v>
      </c>
    </row>
    <row r="4" spans="1:29" s="5" customFormat="1" x14ac:dyDescent="0.35">
      <c r="A4" s="4">
        <v>2018</v>
      </c>
      <c r="B4" s="4">
        <v>3</v>
      </c>
      <c r="C4" s="4">
        <v>4</v>
      </c>
      <c r="D4" s="4">
        <v>1100</v>
      </c>
      <c r="E4" s="34">
        <f t="shared" si="0"/>
        <v>1000</v>
      </c>
      <c r="F4" s="4">
        <v>0</v>
      </c>
      <c r="G4" s="4">
        <v>0</v>
      </c>
      <c r="H4" s="37">
        <v>0.15</v>
      </c>
      <c r="I4" s="34">
        <v>150</v>
      </c>
      <c r="J4" s="38">
        <v>100</v>
      </c>
      <c r="K4" s="34">
        <v>0</v>
      </c>
      <c r="L4" s="34">
        <v>50</v>
      </c>
      <c r="M4" s="34">
        <v>0</v>
      </c>
      <c r="N4" s="34">
        <v>0</v>
      </c>
      <c r="O4" s="34"/>
      <c r="P4" s="34" t="s">
        <v>18</v>
      </c>
      <c r="R4" s="17">
        <f>D4-F4-J4</f>
        <v>1000</v>
      </c>
      <c r="S4" s="17">
        <f t="shared" si="2"/>
        <v>0</v>
      </c>
      <c r="T4" s="17">
        <f t="shared" ref="T4:T6" si="4">R4-S4</f>
        <v>1000</v>
      </c>
      <c r="U4" s="17">
        <f>L4+K4+0.15*G4</f>
        <v>50</v>
      </c>
      <c r="V4" s="26">
        <f>U4/R4</f>
        <v>0.05</v>
      </c>
      <c r="W4" s="26">
        <f t="shared" ref="W4:W8" si="5">IF(0.15-V4&gt;0,0.15-V4,0)</f>
        <v>9.9999999999999992E-2</v>
      </c>
      <c r="X4" s="17">
        <f t="shared" ref="X4:X8" si="6">(R4-S4)*W4</f>
        <v>99.999999999999986</v>
      </c>
      <c r="Z4" s="22">
        <f t="shared" si="3"/>
        <v>150</v>
      </c>
      <c r="AA4" s="29">
        <f>Z4/D4</f>
        <v>0.13636363636363635</v>
      </c>
      <c r="AC4" s="4" t="s">
        <v>49</v>
      </c>
    </row>
    <row r="5" spans="1:29" s="5" customFormat="1" x14ac:dyDescent="0.35">
      <c r="A5" s="4">
        <v>2018</v>
      </c>
      <c r="B5" s="4">
        <v>4</v>
      </c>
      <c r="C5" s="4">
        <v>5</v>
      </c>
      <c r="D5" s="4">
        <v>1100</v>
      </c>
      <c r="E5" s="34">
        <f t="shared" si="0"/>
        <v>1000</v>
      </c>
      <c r="F5" s="4">
        <v>0</v>
      </c>
      <c r="G5" s="4">
        <v>0</v>
      </c>
      <c r="H5" s="37">
        <v>0.15</v>
      </c>
      <c r="I5" s="34">
        <v>150</v>
      </c>
      <c r="J5" s="34">
        <v>0</v>
      </c>
      <c r="K5" s="38">
        <v>100</v>
      </c>
      <c r="L5" s="34">
        <v>50</v>
      </c>
      <c r="M5" s="34">
        <v>0</v>
      </c>
      <c r="N5" s="34">
        <v>0</v>
      </c>
      <c r="O5" s="34"/>
      <c r="P5" s="34" t="s">
        <v>19</v>
      </c>
      <c r="R5" s="17">
        <f>D5-F5-J5</f>
        <v>1100</v>
      </c>
      <c r="S5" s="17">
        <f t="shared" si="2"/>
        <v>0</v>
      </c>
      <c r="T5" s="17">
        <f t="shared" si="4"/>
        <v>1100</v>
      </c>
      <c r="U5" s="17">
        <f>L5+K5+0.15*G5</f>
        <v>150</v>
      </c>
      <c r="V5" s="26">
        <f t="shared" ref="V5" si="7">U5/R5</f>
        <v>0.13636363636363635</v>
      </c>
      <c r="W5" s="26">
        <f t="shared" si="5"/>
        <v>1.3636363636363641E-2</v>
      </c>
      <c r="X5" s="18">
        <f t="shared" si="6"/>
        <v>15.000000000000005</v>
      </c>
      <c r="Y5" s="9"/>
      <c r="Z5" s="23">
        <f t="shared" si="3"/>
        <v>65</v>
      </c>
      <c r="AA5" s="29">
        <f>Z5/D5</f>
        <v>5.909090909090909E-2</v>
      </c>
      <c r="AC5" s="4" t="s">
        <v>36</v>
      </c>
    </row>
    <row r="6" spans="1:29" s="5" customFormat="1" x14ac:dyDescent="0.35">
      <c r="A6" s="4">
        <v>2018</v>
      </c>
      <c r="B6" s="12">
        <v>5</v>
      </c>
      <c r="C6" s="4">
        <v>5</v>
      </c>
      <c r="D6" s="4">
        <v>1000</v>
      </c>
      <c r="E6" s="34">
        <f t="shared" si="0"/>
        <v>1000</v>
      </c>
      <c r="F6" s="4">
        <v>0</v>
      </c>
      <c r="G6" s="4">
        <v>0</v>
      </c>
      <c r="H6" s="37">
        <v>0.1</v>
      </c>
      <c r="I6" s="34">
        <v>100</v>
      </c>
      <c r="J6" s="34">
        <v>0</v>
      </c>
      <c r="K6" s="34">
        <v>0</v>
      </c>
      <c r="L6" s="34">
        <v>100</v>
      </c>
      <c r="M6" s="38">
        <v>10000</v>
      </c>
      <c r="N6" s="34">
        <v>0</v>
      </c>
      <c r="O6" s="34"/>
      <c r="P6" s="34" t="s">
        <v>43</v>
      </c>
      <c r="R6" s="17">
        <f>D6-F6-J6</f>
        <v>1000</v>
      </c>
      <c r="S6" s="17">
        <f t="shared" si="2"/>
        <v>500</v>
      </c>
      <c r="T6" s="19">
        <f t="shared" si="4"/>
        <v>500</v>
      </c>
      <c r="U6" s="17">
        <f>L6+K6+0.15*G6</f>
        <v>100</v>
      </c>
      <c r="V6" s="26">
        <f>U6/R6</f>
        <v>0.1</v>
      </c>
      <c r="W6" s="26">
        <f t="shared" si="5"/>
        <v>4.9999999999999989E-2</v>
      </c>
      <c r="X6" s="18">
        <f t="shared" si="6"/>
        <v>24.999999999999993</v>
      </c>
      <c r="Y6" s="9"/>
      <c r="Z6" s="23">
        <f t="shared" si="3"/>
        <v>125</v>
      </c>
      <c r="AA6" s="29">
        <f>Z6/D6</f>
        <v>0.125</v>
      </c>
      <c r="AC6" s="4" t="s">
        <v>37</v>
      </c>
    </row>
    <row r="7" spans="1:29" s="7" customFormat="1" x14ac:dyDescent="0.35">
      <c r="A7" s="8">
        <v>2018</v>
      </c>
      <c r="B7" s="4">
        <v>6</v>
      </c>
      <c r="C7" s="59">
        <v>6</v>
      </c>
      <c r="D7" s="8">
        <v>1000</v>
      </c>
      <c r="E7" s="33">
        <f t="shared" si="0"/>
        <v>1000</v>
      </c>
      <c r="F7" s="8">
        <v>0</v>
      </c>
      <c r="G7" s="8">
        <v>0</v>
      </c>
      <c r="H7" s="35">
        <v>0.2</v>
      </c>
      <c r="I7" s="33">
        <v>200</v>
      </c>
      <c r="J7" s="33">
        <v>0</v>
      </c>
      <c r="K7" s="33">
        <v>0</v>
      </c>
      <c r="L7" s="33">
        <v>200</v>
      </c>
      <c r="M7" s="33">
        <v>0</v>
      </c>
      <c r="N7" s="33">
        <v>0</v>
      </c>
      <c r="O7" s="33"/>
      <c r="P7" s="33"/>
      <c r="R7" s="20"/>
      <c r="S7" s="20"/>
      <c r="T7" s="17"/>
      <c r="U7" s="20"/>
      <c r="V7" s="27"/>
      <c r="W7" s="27"/>
      <c r="X7" s="20"/>
      <c r="Z7" s="24"/>
      <c r="AA7" s="30"/>
    </row>
    <row r="8" spans="1:29" s="2" customFormat="1" x14ac:dyDescent="0.35">
      <c r="A8" s="12">
        <v>2018</v>
      </c>
      <c r="B8" s="12">
        <v>7</v>
      </c>
      <c r="C8" s="60">
        <v>6</v>
      </c>
      <c r="D8" s="12">
        <v>500</v>
      </c>
      <c r="E8" s="32">
        <f t="shared" ref="E8" si="8">D8-K8-J8</f>
        <v>500</v>
      </c>
      <c r="F8" s="12">
        <v>0</v>
      </c>
      <c r="G8" s="12">
        <v>0</v>
      </c>
      <c r="H8" s="39">
        <v>0.05</v>
      </c>
      <c r="I8" s="32">
        <v>25</v>
      </c>
      <c r="J8" s="32">
        <v>0</v>
      </c>
      <c r="K8" s="32">
        <v>0</v>
      </c>
      <c r="L8" s="32">
        <v>25</v>
      </c>
      <c r="M8" s="32">
        <v>0</v>
      </c>
      <c r="N8" s="32">
        <v>0</v>
      </c>
      <c r="O8" s="32"/>
      <c r="P8" s="32" t="s">
        <v>44</v>
      </c>
      <c r="R8" s="19">
        <f>(D8+D7)-(F8-F7)-(J8+J7)</f>
        <v>1500</v>
      </c>
      <c r="S8" s="19">
        <f>0.05*(M8+M7)+0.05*(N8+N7)</f>
        <v>0</v>
      </c>
      <c r="T8" s="19">
        <f>R8-S8</f>
        <v>1500</v>
      </c>
      <c r="U8" s="19">
        <f>(L8+L7)+(K8+K7)+0.15*(G8+G7)</f>
        <v>225</v>
      </c>
      <c r="V8" s="28">
        <f>U8/R8</f>
        <v>0.15</v>
      </c>
      <c r="W8" s="28">
        <f t="shared" si="5"/>
        <v>0</v>
      </c>
      <c r="X8" s="21">
        <f t="shared" si="6"/>
        <v>0</v>
      </c>
      <c r="Z8" s="25">
        <f t="shared" si="3"/>
        <v>25</v>
      </c>
      <c r="AA8" s="31">
        <f>Z8/D8</f>
        <v>0.05</v>
      </c>
      <c r="AC8" s="2" t="s">
        <v>38</v>
      </c>
    </row>
    <row r="9" spans="1:29" x14ac:dyDescent="0.35">
      <c r="B9" s="5"/>
      <c r="H9" s="1"/>
      <c r="J9" s="4"/>
      <c r="K9" s="4"/>
      <c r="L9" s="4"/>
      <c r="M9" s="4"/>
      <c r="N9" s="4"/>
      <c r="O9" s="5"/>
      <c r="P9" s="5"/>
      <c r="Q9" s="5"/>
      <c r="R9" s="5"/>
      <c r="S9" s="5"/>
      <c r="T9" s="5"/>
      <c r="U9" s="5"/>
      <c r="V9" s="6"/>
      <c r="W9" s="9"/>
      <c r="X9" s="9"/>
      <c r="Y9" s="9"/>
      <c r="Z9" s="9"/>
      <c r="AA9" s="6"/>
    </row>
    <row r="10" spans="1:29" x14ac:dyDescent="0.35">
      <c r="B10" s="5"/>
      <c r="H10" s="1"/>
      <c r="J10" s="4"/>
      <c r="K10" s="4"/>
      <c r="L10" s="4"/>
      <c r="M10" s="4"/>
      <c r="N10" s="4"/>
      <c r="O10" s="5"/>
      <c r="P10" s="5"/>
      <c r="Q10" s="5"/>
      <c r="R10" s="5"/>
      <c r="S10" s="5"/>
      <c r="T10" s="5"/>
      <c r="U10" s="5"/>
      <c r="V10" s="6"/>
      <c r="W10" s="46" t="s">
        <v>48</v>
      </c>
      <c r="X10" s="47">
        <f>SUM(X2:X8)</f>
        <v>189.99999999999997</v>
      </c>
      <c r="Y10" s="9"/>
      <c r="Z10" s="9"/>
      <c r="AA10" s="6"/>
    </row>
    <row r="11" spans="1:29" x14ac:dyDescent="0.35">
      <c r="B11" s="5"/>
      <c r="H11" s="1"/>
      <c r="J11" s="4"/>
      <c r="K11" s="4"/>
      <c r="L11" s="4"/>
      <c r="M11" s="4"/>
      <c r="N11" s="4"/>
      <c r="O11" s="5"/>
      <c r="P11" s="5"/>
      <c r="Q11" s="5"/>
      <c r="R11" s="5"/>
      <c r="S11" s="5"/>
      <c r="T11" s="5"/>
      <c r="U11" s="5"/>
      <c r="V11" s="6"/>
      <c r="W11" s="6"/>
      <c r="X11" s="9"/>
      <c r="Y11" s="9"/>
      <c r="Z11" s="9"/>
      <c r="AA11" s="6"/>
    </row>
    <row r="12" spans="1:29" x14ac:dyDescent="0.35">
      <c r="B12" s="5"/>
      <c r="H12" s="1"/>
      <c r="J12" s="4"/>
      <c r="K12" s="4"/>
      <c r="L12" s="4"/>
      <c r="M12" s="4"/>
      <c r="N12" s="4"/>
      <c r="O12" s="5"/>
      <c r="P12" s="5"/>
      <c r="Q12" s="5"/>
      <c r="R12" s="45" t="s">
        <v>50</v>
      </c>
      <c r="S12" s="5"/>
      <c r="T12" s="5"/>
      <c r="U12" s="5"/>
      <c r="V12" s="6"/>
      <c r="Y12" s="9"/>
      <c r="Z12" s="9"/>
      <c r="AA12" s="6"/>
    </row>
    <row r="13" spans="1:29" x14ac:dyDescent="0.35">
      <c r="B13" s="5"/>
      <c r="H13" s="1"/>
      <c r="J13" s="4"/>
      <c r="K13" s="4"/>
      <c r="L13" s="4"/>
      <c r="M13" s="4"/>
      <c r="N13" s="4"/>
      <c r="O13" s="5"/>
      <c r="P13" s="5"/>
      <c r="Q13" s="5"/>
      <c r="R13" s="5"/>
      <c r="S13" s="5"/>
      <c r="T13" s="5"/>
      <c r="U13" s="5"/>
      <c r="V13" s="6"/>
      <c r="W13" s="6"/>
      <c r="X13" s="9"/>
      <c r="Y13" s="9"/>
      <c r="Z13" s="9"/>
      <c r="AA13" s="6"/>
    </row>
    <row r="14" spans="1:29" ht="33.5" customHeight="1" x14ac:dyDescent="0.35">
      <c r="B14" s="5"/>
      <c r="H14" s="1"/>
      <c r="J14" s="4"/>
      <c r="K14" s="4"/>
      <c r="L14" s="4"/>
      <c r="M14" s="4"/>
      <c r="N14" s="4"/>
      <c r="O14" s="5"/>
      <c r="P14" s="5"/>
      <c r="Q14" s="5"/>
      <c r="R14" s="52" t="s">
        <v>5</v>
      </c>
      <c r="S14" s="52" t="s">
        <v>58</v>
      </c>
      <c r="T14" s="52" t="s">
        <v>15</v>
      </c>
      <c r="U14" s="52" t="s">
        <v>6</v>
      </c>
      <c r="V14" s="52" t="s">
        <v>7</v>
      </c>
      <c r="W14" s="52" t="s">
        <v>45</v>
      </c>
      <c r="X14" s="52" t="s">
        <v>12</v>
      </c>
      <c r="Y14" s="53"/>
      <c r="Z14" s="54" t="s">
        <v>53</v>
      </c>
      <c r="AA14" s="54" t="s">
        <v>54</v>
      </c>
      <c r="AB14" s="2"/>
      <c r="AC14" s="3" t="s">
        <v>10</v>
      </c>
    </row>
    <row r="15" spans="1:29" x14ac:dyDescent="0.35">
      <c r="B15" s="5"/>
      <c r="H15" s="1"/>
      <c r="J15" s="4"/>
      <c r="K15" s="4"/>
      <c r="L15" s="4"/>
      <c r="M15" s="4"/>
      <c r="N15" s="4"/>
      <c r="O15" s="5"/>
      <c r="P15" s="5"/>
      <c r="Q15" s="5"/>
      <c r="R15" s="17"/>
      <c r="S15" s="20"/>
      <c r="T15" s="17"/>
      <c r="U15" s="17"/>
      <c r="V15" s="27"/>
      <c r="W15" s="27"/>
      <c r="X15" s="20"/>
      <c r="Y15" s="7"/>
      <c r="Z15" s="24"/>
      <c r="AA15" s="30"/>
      <c r="AB15" s="7"/>
      <c r="AC15" s="7" t="s">
        <v>14</v>
      </c>
    </row>
    <row r="16" spans="1:29" x14ac:dyDescent="0.35">
      <c r="B16" s="5"/>
      <c r="H16" s="1"/>
      <c r="J16" s="4"/>
      <c r="K16" s="4"/>
      <c r="L16" s="4"/>
      <c r="M16" s="4"/>
      <c r="N16" s="4"/>
      <c r="O16" s="5"/>
      <c r="P16" s="5"/>
      <c r="Q16" s="5"/>
      <c r="R16" s="17"/>
      <c r="S16" s="17"/>
      <c r="T16" s="17"/>
      <c r="U16" s="17"/>
      <c r="V16" s="26"/>
      <c r="W16" s="26"/>
      <c r="X16" s="17"/>
      <c r="Y16" s="5"/>
      <c r="Z16" s="22"/>
      <c r="AA16" s="29"/>
      <c r="AB16" s="5"/>
      <c r="AC16" s="5" t="s">
        <v>34</v>
      </c>
    </row>
    <row r="17" spans="18:29" x14ac:dyDescent="0.35">
      <c r="R17" s="17"/>
      <c r="S17" s="17"/>
      <c r="T17" s="17"/>
      <c r="U17" s="17"/>
      <c r="V17" s="26"/>
      <c r="W17" s="26"/>
      <c r="X17" s="17"/>
      <c r="Y17" s="5"/>
      <c r="Z17" s="22"/>
      <c r="AA17" s="29"/>
      <c r="AB17" s="5"/>
      <c r="AC17" s="4" t="s">
        <v>49</v>
      </c>
    </row>
    <row r="18" spans="18:29" x14ac:dyDescent="0.35">
      <c r="R18" s="17"/>
      <c r="S18" s="17"/>
      <c r="T18" s="17"/>
      <c r="U18" s="17"/>
      <c r="V18" s="26"/>
      <c r="W18" s="26"/>
      <c r="X18" s="18"/>
      <c r="Y18" s="9"/>
      <c r="Z18" s="23"/>
      <c r="AA18" s="29"/>
      <c r="AB18" s="5"/>
      <c r="AC18" s="4" t="s">
        <v>36</v>
      </c>
    </row>
    <row r="19" spans="18:29" x14ac:dyDescent="0.35">
      <c r="R19" s="17"/>
      <c r="S19" s="17"/>
      <c r="T19" s="19"/>
      <c r="U19" s="17"/>
      <c r="V19" s="26"/>
      <c r="W19" s="26"/>
      <c r="X19" s="18"/>
      <c r="Y19" s="9"/>
      <c r="Z19" s="23"/>
      <c r="AA19" s="29"/>
      <c r="AB19" s="5"/>
      <c r="AC19" s="4" t="s">
        <v>37</v>
      </c>
    </row>
    <row r="20" spans="18:29" x14ac:dyDescent="0.35">
      <c r="R20" s="20"/>
      <c r="S20" s="20"/>
      <c r="T20" s="17"/>
      <c r="U20" s="20"/>
      <c r="V20" s="27"/>
      <c r="W20" s="27"/>
      <c r="X20" s="20"/>
      <c r="Y20" s="7"/>
      <c r="Z20" s="24"/>
      <c r="AA20" s="30"/>
      <c r="AB20" s="7"/>
      <c r="AC20" s="7"/>
    </row>
    <row r="21" spans="18:29" x14ac:dyDescent="0.35">
      <c r="R21" s="19"/>
      <c r="S21" s="19"/>
      <c r="T21" s="19"/>
      <c r="U21" s="19"/>
      <c r="V21" s="28"/>
      <c r="W21" s="28"/>
      <c r="X21" s="21"/>
      <c r="Y21" s="2"/>
      <c r="Z21" s="25"/>
      <c r="AA21" s="31"/>
      <c r="AB21" s="2"/>
      <c r="AC21" s="2" t="s">
        <v>38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09B54-E473-4B28-9A9C-F3AF2B25081D}">
  <dimension ref="A1:H27"/>
  <sheetViews>
    <sheetView zoomScale="120" zoomScaleNormal="12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17" sqref="A17"/>
    </sheetView>
  </sheetViews>
  <sheetFormatPr defaultRowHeight="14.5" x14ac:dyDescent="0.35"/>
  <cols>
    <col min="1" max="1" width="24.6328125" style="15" bestFit="1" customWidth="1"/>
  </cols>
  <sheetData>
    <row r="1" spans="1:8" x14ac:dyDescent="0.35">
      <c r="A1" s="14" t="s">
        <v>2</v>
      </c>
      <c r="B1" s="3">
        <v>2018</v>
      </c>
      <c r="C1" s="3">
        <v>2018</v>
      </c>
      <c r="D1" s="3">
        <v>2018</v>
      </c>
      <c r="E1" s="3">
        <v>2018</v>
      </c>
      <c r="F1" s="3">
        <v>2018</v>
      </c>
      <c r="G1" s="3">
        <v>2018</v>
      </c>
      <c r="H1" s="3">
        <v>2018</v>
      </c>
    </row>
    <row r="2" spans="1:8" x14ac:dyDescent="0.35">
      <c r="A2" s="61" t="s">
        <v>0</v>
      </c>
      <c r="B2" s="62">
        <v>1</v>
      </c>
      <c r="C2" s="62">
        <v>2</v>
      </c>
      <c r="D2" s="62">
        <v>3</v>
      </c>
      <c r="E2" s="62">
        <v>4</v>
      </c>
      <c r="F2" s="62">
        <v>5</v>
      </c>
      <c r="G2" s="62">
        <v>6</v>
      </c>
      <c r="H2" s="62">
        <v>7</v>
      </c>
    </row>
    <row r="3" spans="1:8" x14ac:dyDescent="0.35">
      <c r="A3" s="61" t="s">
        <v>1</v>
      </c>
      <c r="B3" s="62">
        <v>1</v>
      </c>
      <c r="C3" s="62">
        <v>2</v>
      </c>
      <c r="D3" s="62">
        <v>4</v>
      </c>
      <c r="E3" s="62">
        <v>5</v>
      </c>
      <c r="F3" s="62">
        <v>5</v>
      </c>
      <c r="G3" s="63">
        <v>6</v>
      </c>
      <c r="H3" s="63">
        <v>6</v>
      </c>
    </row>
    <row r="4" spans="1:8" x14ac:dyDescent="0.35">
      <c r="A4" s="61" t="s">
        <v>16</v>
      </c>
      <c r="B4" s="4">
        <v>1000</v>
      </c>
      <c r="C4" s="4">
        <v>1000</v>
      </c>
      <c r="D4" s="4">
        <v>1100</v>
      </c>
      <c r="E4" s="4">
        <v>1100</v>
      </c>
      <c r="F4" s="4">
        <v>1000</v>
      </c>
      <c r="G4" s="4">
        <v>1000</v>
      </c>
      <c r="H4" s="4">
        <v>500</v>
      </c>
    </row>
    <row r="5" spans="1:8" x14ac:dyDescent="0.35">
      <c r="A5" s="42" t="s">
        <v>59</v>
      </c>
      <c r="B5" s="34">
        <f>B4-B10-B11</f>
        <v>1000</v>
      </c>
      <c r="C5" s="34">
        <f t="shared" ref="C5:H5" si="0">C4-C10-C11</f>
        <v>1000</v>
      </c>
      <c r="D5" s="34">
        <f t="shared" si="0"/>
        <v>1000</v>
      </c>
      <c r="E5" s="34">
        <f t="shared" si="0"/>
        <v>1000</v>
      </c>
      <c r="F5" s="34">
        <f t="shared" si="0"/>
        <v>1000</v>
      </c>
      <c r="G5" s="34">
        <f t="shared" si="0"/>
        <v>1000</v>
      </c>
      <c r="H5" s="34">
        <f t="shared" si="0"/>
        <v>500</v>
      </c>
    </row>
    <row r="6" spans="1:8" x14ac:dyDescent="0.35">
      <c r="A6" s="61" t="s">
        <v>11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</row>
    <row r="7" spans="1:8" x14ac:dyDescent="0.35">
      <c r="A7" s="61" t="s">
        <v>55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</row>
    <row r="8" spans="1:8" x14ac:dyDescent="0.35">
      <c r="A8" s="42" t="s">
        <v>3</v>
      </c>
      <c r="B8" s="37">
        <v>0.15</v>
      </c>
      <c r="C8" s="36">
        <v>0.1</v>
      </c>
      <c r="D8" s="37">
        <v>0.15</v>
      </c>
      <c r="E8" s="37">
        <v>0.15</v>
      </c>
      <c r="F8" s="37">
        <v>0.1</v>
      </c>
      <c r="G8" s="37">
        <v>0.2</v>
      </c>
      <c r="H8" s="36">
        <v>0.05</v>
      </c>
    </row>
    <row r="9" spans="1:8" x14ac:dyDescent="0.35">
      <c r="A9" s="42" t="s">
        <v>4</v>
      </c>
      <c r="B9" s="34">
        <v>150</v>
      </c>
      <c r="C9" s="34">
        <v>100</v>
      </c>
      <c r="D9" s="34">
        <v>150</v>
      </c>
      <c r="E9" s="34">
        <v>150</v>
      </c>
      <c r="F9" s="34">
        <v>100</v>
      </c>
      <c r="G9" s="34">
        <v>200</v>
      </c>
      <c r="H9" s="34">
        <v>25</v>
      </c>
    </row>
    <row r="10" spans="1:8" x14ac:dyDescent="0.35">
      <c r="A10" s="42" t="s">
        <v>56</v>
      </c>
      <c r="B10" s="34">
        <v>0</v>
      </c>
      <c r="C10" s="34">
        <v>0</v>
      </c>
      <c r="D10" s="38">
        <v>100</v>
      </c>
      <c r="E10" s="34">
        <v>0</v>
      </c>
      <c r="F10" s="34">
        <v>0</v>
      </c>
      <c r="G10" s="34">
        <v>0</v>
      </c>
      <c r="H10" s="34">
        <v>0</v>
      </c>
    </row>
    <row r="11" spans="1:8" x14ac:dyDescent="0.35">
      <c r="A11" s="42" t="s">
        <v>57</v>
      </c>
      <c r="B11" s="34">
        <v>0</v>
      </c>
      <c r="C11" s="34">
        <v>0</v>
      </c>
      <c r="D11" s="34">
        <v>0</v>
      </c>
      <c r="E11" s="38">
        <v>100</v>
      </c>
      <c r="F11" s="34">
        <v>0</v>
      </c>
      <c r="G11" s="34">
        <v>0</v>
      </c>
      <c r="H11" s="34">
        <v>0</v>
      </c>
    </row>
    <row r="12" spans="1:8" x14ac:dyDescent="0.35">
      <c r="A12" s="42" t="s">
        <v>13</v>
      </c>
      <c r="B12" s="34">
        <v>150</v>
      </c>
      <c r="C12" s="34">
        <v>100</v>
      </c>
      <c r="D12" s="34">
        <v>50</v>
      </c>
      <c r="E12" s="34">
        <v>50</v>
      </c>
      <c r="F12" s="34">
        <v>100</v>
      </c>
      <c r="G12" s="34">
        <v>200</v>
      </c>
      <c r="H12" s="34">
        <v>25</v>
      </c>
    </row>
    <row r="13" spans="1:8" x14ac:dyDescent="0.35">
      <c r="A13" s="42" t="s">
        <v>8</v>
      </c>
      <c r="B13" s="34">
        <v>0</v>
      </c>
      <c r="C13" s="34">
        <v>0</v>
      </c>
      <c r="D13" s="34">
        <v>0</v>
      </c>
      <c r="E13" s="34">
        <v>0</v>
      </c>
      <c r="F13" s="38">
        <v>10000</v>
      </c>
      <c r="G13" s="34">
        <v>0</v>
      </c>
      <c r="H13" s="34">
        <v>0</v>
      </c>
    </row>
    <row r="14" spans="1:8" x14ac:dyDescent="0.35">
      <c r="A14" s="42" t="s">
        <v>9</v>
      </c>
      <c r="B14" s="34">
        <v>0</v>
      </c>
      <c r="C14" s="34">
        <v>0</v>
      </c>
      <c r="D14" s="34">
        <v>0</v>
      </c>
      <c r="E14" s="34">
        <v>0</v>
      </c>
      <c r="F14" s="34">
        <v>0</v>
      </c>
      <c r="G14" s="34">
        <v>0</v>
      </c>
      <c r="H14" s="34">
        <v>0</v>
      </c>
    </row>
    <row r="15" spans="1:8" x14ac:dyDescent="0.35">
      <c r="B15" s="5"/>
      <c r="C15" s="5"/>
      <c r="D15" s="5"/>
      <c r="E15" s="5"/>
      <c r="F15" s="5"/>
      <c r="G15" s="5"/>
      <c r="H15" s="5"/>
    </row>
    <row r="16" spans="1:8" x14ac:dyDescent="0.35">
      <c r="A16" s="43" t="s">
        <v>5</v>
      </c>
      <c r="B16" s="17">
        <f>B4-B6-B10</f>
        <v>1000</v>
      </c>
      <c r="C16" s="17">
        <f>C4-C6-C10</f>
        <v>1000</v>
      </c>
      <c r="D16" s="17">
        <f>D4-D6-D10</f>
        <v>1000</v>
      </c>
      <c r="E16" s="17">
        <f>E4-E6-E10</f>
        <v>1100</v>
      </c>
      <c r="F16" s="17">
        <f>F4-F6-F10</f>
        <v>1000</v>
      </c>
      <c r="G16" s="17"/>
      <c r="H16" s="17">
        <f>(H4+G4)-(H6-G6)-(H10+G10)</f>
        <v>1500</v>
      </c>
    </row>
    <row r="17" spans="1:8" x14ac:dyDescent="0.35">
      <c r="A17" s="43" t="s">
        <v>58</v>
      </c>
      <c r="B17" s="17">
        <f>0.05*B13+0.05*B14</f>
        <v>0</v>
      </c>
      <c r="C17" s="17">
        <f>0.05*C13+0.05*C14</f>
        <v>0</v>
      </c>
      <c r="D17" s="17">
        <f>0.05*D13+0.05*D14</f>
        <v>0</v>
      </c>
      <c r="E17" s="17">
        <f>0.05*E13+0.05*E14</f>
        <v>0</v>
      </c>
      <c r="F17" s="17">
        <f>0.05*F13+0.05*F14</f>
        <v>500</v>
      </c>
      <c r="G17" s="17"/>
      <c r="H17" s="17">
        <f>0.05*(H13+G13)+0.05*(H14+G14)</f>
        <v>0</v>
      </c>
    </row>
    <row r="18" spans="1:8" x14ac:dyDescent="0.35">
      <c r="A18" s="43" t="s">
        <v>15</v>
      </c>
      <c r="B18" s="17">
        <f>B16-B17</f>
        <v>1000</v>
      </c>
      <c r="C18" s="17">
        <f>C16-C17</f>
        <v>1000</v>
      </c>
      <c r="D18" s="17">
        <f>D16-D17</f>
        <v>1000</v>
      </c>
      <c r="E18" s="17">
        <f>E16-E17</f>
        <v>1100</v>
      </c>
      <c r="F18" s="17">
        <f>F16-F17</f>
        <v>500</v>
      </c>
      <c r="G18" s="17"/>
      <c r="H18" s="17">
        <f>H16-H17</f>
        <v>1500</v>
      </c>
    </row>
    <row r="19" spans="1:8" x14ac:dyDescent="0.35">
      <c r="A19" s="43" t="s">
        <v>6</v>
      </c>
      <c r="B19" s="17">
        <f>B12+B11+0.15*B7</f>
        <v>150</v>
      </c>
      <c r="C19" s="17">
        <f>C12+C11+0.15*C7</f>
        <v>100</v>
      </c>
      <c r="D19" s="17">
        <f>D12+D11+0.15*D7</f>
        <v>50</v>
      </c>
      <c r="E19" s="17">
        <f>E12+E11+0.15*E7</f>
        <v>150</v>
      </c>
      <c r="F19" s="17">
        <f>F12+F11+0.15*F7</f>
        <v>100</v>
      </c>
      <c r="G19" s="17"/>
      <c r="H19" s="17">
        <f>(H12+G12)+(H11+G11)+0.15*(H7+G7)</f>
        <v>225</v>
      </c>
    </row>
    <row r="20" spans="1:8" x14ac:dyDescent="0.35">
      <c r="A20" s="43" t="s">
        <v>7</v>
      </c>
      <c r="B20" s="26">
        <f>B19/B16</f>
        <v>0.15</v>
      </c>
      <c r="C20" s="26">
        <f>C19/C16</f>
        <v>0.1</v>
      </c>
      <c r="D20" s="26">
        <f>D19/D16</f>
        <v>0.05</v>
      </c>
      <c r="E20" s="26">
        <f>E19/E16</f>
        <v>0.13636363636363635</v>
      </c>
      <c r="F20" s="26">
        <f>F19/F16</f>
        <v>0.1</v>
      </c>
      <c r="G20" s="26"/>
      <c r="H20" s="26">
        <f>H19/H16</f>
        <v>0.15</v>
      </c>
    </row>
    <row r="21" spans="1:8" x14ac:dyDescent="0.35">
      <c r="A21" s="43" t="s">
        <v>45</v>
      </c>
      <c r="B21" s="26">
        <f>IF(0.15-B20&gt;0,0.15-B20,0)</f>
        <v>0</v>
      </c>
      <c r="C21" s="26">
        <f>IF(0.15-C20&gt;0,0.15-C20,0)</f>
        <v>4.9999999999999989E-2</v>
      </c>
      <c r="D21" s="26">
        <f>IF(0.15-D20&gt;0,0.15-D20,0)</f>
        <v>9.9999999999999992E-2</v>
      </c>
      <c r="E21" s="26">
        <f>IF(0.15-E20&gt;0,0.15-E20,0)</f>
        <v>1.3636363636363641E-2</v>
      </c>
      <c r="F21" s="26">
        <f>IF(0.15-F20&gt;0,0.15-F20,0)</f>
        <v>4.9999999999999989E-2</v>
      </c>
      <c r="G21" s="26"/>
      <c r="H21" s="26">
        <f>IF(0.15-H20&gt;0,0.15-H20,0)</f>
        <v>0</v>
      </c>
    </row>
    <row r="22" spans="1:8" x14ac:dyDescent="0.35">
      <c r="A22" s="43" t="s">
        <v>12</v>
      </c>
      <c r="B22" s="17">
        <f>(B16-B17)*B21</f>
        <v>0</v>
      </c>
      <c r="C22" s="17">
        <f>(C16-C17)*C21</f>
        <v>49.999999999999986</v>
      </c>
      <c r="D22" s="17">
        <f>(D16-D17)*D21</f>
        <v>99.999999999999986</v>
      </c>
      <c r="E22" s="18">
        <f>(E16-E17)*E21</f>
        <v>15.000000000000005</v>
      </c>
      <c r="F22" s="18">
        <f>(F16-F17)*F21</f>
        <v>24.999999999999993</v>
      </c>
      <c r="G22" s="17"/>
      <c r="H22" s="18">
        <f>(H16-H17)*H21</f>
        <v>0</v>
      </c>
    </row>
    <row r="23" spans="1:8" x14ac:dyDescent="0.35">
      <c r="A23" s="13"/>
      <c r="B23" s="5"/>
      <c r="C23" s="5"/>
      <c r="D23" s="5"/>
      <c r="E23" s="9"/>
      <c r="F23" s="9"/>
      <c r="G23" s="5"/>
      <c r="H23" s="5"/>
    </row>
    <row r="24" spans="1:8" x14ac:dyDescent="0.35">
      <c r="A24" s="44" t="s">
        <v>53</v>
      </c>
      <c r="B24" s="22">
        <v>150</v>
      </c>
      <c r="C24" s="22">
        <v>150</v>
      </c>
      <c r="D24" s="22">
        <v>135</v>
      </c>
      <c r="E24" s="23">
        <v>65</v>
      </c>
      <c r="F24" s="23">
        <v>125</v>
      </c>
      <c r="G24" s="22"/>
      <c r="H24" s="22">
        <v>25</v>
      </c>
    </row>
    <row r="25" spans="1:8" x14ac:dyDescent="0.35">
      <c r="A25" s="44" t="s">
        <v>54</v>
      </c>
      <c r="B25" s="29">
        <f>B24/B4</f>
        <v>0.15</v>
      </c>
      <c r="C25" s="29">
        <f>C24/C4</f>
        <v>0.15</v>
      </c>
      <c r="D25" s="29">
        <f>D24/D4</f>
        <v>0.12272727272727273</v>
      </c>
      <c r="E25" s="29">
        <f>E24/E4</f>
        <v>5.909090909090909E-2</v>
      </c>
      <c r="F25" s="29">
        <f>F24/F4</f>
        <v>0.125</v>
      </c>
      <c r="G25" s="29"/>
      <c r="H25" s="29">
        <f>H24/H4</f>
        <v>0.05</v>
      </c>
    </row>
    <row r="26" spans="1:8" x14ac:dyDescent="0.35">
      <c r="B26" s="5"/>
      <c r="C26" s="5"/>
      <c r="D26" s="5"/>
      <c r="E26" s="5"/>
      <c r="F26" s="5"/>
      <c r="G26" s="5"/>
      <c r="H26" s="5"/>
    </row>
    <row r="27" spans="1:8" x14ac:dyDescent="0.35">
      <c r="A27" s="13" t="s">
        <v>10</v>
      </c>
      <c r="B27" s="5" t="s">
        <v>14</v>
      </c>
      <c r="C27" s="5" t="s">
        <v>34</v>
      </c>
      <c r="D27" s="4" t="s">
        <v>35</v>
      </c>
      <c r="E27" s="4" t="s">
        <v>36</v>
      </c>
      <c r="F27" s="4" t="s">
        <v>37</v>
      </c>
      <c r="G27" s="5"/>
      <c r="H27" s="5" t="s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ECDD-8BA1-45AB-BA55-19830EE02BD3}">
  <dimension ref="A1:AC17"/>
  <sheetViews>
    <sheetView zoomScaleNormal="100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D2" sqref="D2"/>
    </sheetView>
  </sheetViews>
  <sheetFormatPr defaultRowHeight="14.5" x14ac:dyDescent="0.35"/>
  <cols>
    <col min="2" max="2" width="6" customWidth="1"/>
    <col min="3" max="3" width="7.36328125" customWidth="1"/>
    <col min="4" max="4" width="10.08984375" customWidth="1"/>
    <col min="5" max="5" width="11.81640625" customWidth="1"/>
    <col min="6" max="6" width="10" customWidth="1"/>
    <col min="7" max="7" width="11.7265625" customWidth="1"/>
    <col min="8" max="8" width="6" customWidth="1"/>
    <col min="9" max="9" width="9.08984375" customWidth="1"/>
    <col min="10" max="10" width="13.36328125" customWidth="1"/>
    <col min="11" max="11" width="9" customWidth="1"/>
    <col min="12" max="12" width="11.54296875" customWidth="1"/>
    <col min="13" max="13" width="8.08984375" customWidth="1"/>
    <col min="14" max="14" width="9" customWidth="1"/>
    <col min="16" max="16" width="23.7265625" bestFit="1" customWidth="1"/>
    <col min="18" max="18" width="10.54296875" customWidth="1"/>
    <col min="19" max="19" width="15.08984375" customWidth="1"/>
    <col min="20" max="20" width="14.54296875" customWidth="1"/>
    <col min="21" max="21" width="9.54296875" customWidth="1"/>
    <col min="22" max="22" width="12.6328125" customWidth="1"/>
    <col min="23" max="23" width="10.90625" customWidth="1"/>
    <col min="24" max="24" width="9.81640625" customWidth="1"/>
    <col min="25" max="25" width="14.1796875" customWidth="1"/>
    <col min="26" max="26" width="15" customWidth="1"/>
    <col min="27" max="27" width="16.26953125" customWidth="1"/>
  </cols>
  <sheetData>
    <row r="1" spans="1:29" s="51" customFormat="1" ht="28" customHeight="1" x14ac:dyDescent="0.35">
      <c r="A1" s="58" t="s">
        <v>2</v>
      </c>
      <c r="B1" s="58" t="s">
        <v>0</v>
      </c>
      <c r="C1" s="58" t="s">
        <v>1</v>
      </c>
      <c r="D1" s="58" t="s">
        <v>16</v>
      </c>
      <c r="E1" s="49" t="s">
        <v>59</v>
      </c>
      <c r="F1" s="58" t="s">
        <v>11</v>
      </c>
      <c r="G1" s="58" t="s">
        <v>55</v>
      </c>
      <c r="H1" s="49" t="s">
        <v>3</v>
      </c>
      <c r="I1" s="49" t="s">
        <v>4</v>
      </c>
      <c r="J1" s="49" t="s">
        <v>56</v>
      </c>
      <c r="K1" s="49" t="s">
        <v>57</v>
      </c>
      <c r="L1" s="49" t="s">
        <v>13</v>
      </c>
      <c r="M1" s="49" t="s">
        <v>8</v>
      </c>
      <c r="N1" s="49" t="s">
        <v>9</v>
      </c>
      <c r="O1" s="50"/>
      <c r="P1" s="49" t="s">
        <v>42</v>
      </c>
      <c r="R1" s="52" t="s">
        <v>5</v>
      </c>
      <c r="S1" s="52" t="s">
        <v>58</v>
      </c>
      <c r="T1" s="52" t="s">
        <v>15</v>
      </c>
      <c r="U1" s="52" t="s">
        <v>6</v>
      </c>
      <c r="V1" s="52" t="s">
        <v>7</v>
      </c>
      <c r="W1" s="52" t="s">
        <v>45</v>
      </c>
      <c r="X1" s="52" t="s">
        <v>12</v>
      </c>
      <c r="Y1" s="53"/>
      <c r="Z1" s="54" t="s">
        <v>53</v>
      </c>
      <c r="AA1" s="54" t="s">
        <v>54</v>
      </c>
      <c r="AC1" s="53" t="s">
        <v>10</v>
      </c>
    </row>
    <row r="2" spans="1:29" s="5" customFormat="1" x14ac:dyDescent="0.35">
      <c r="A2" s="4">
        <v>2018</v>
      </c>
      <c r="B2" s="4">
        <v>8</v>
      </c>
      <c r="C2" s="4">
        <v>7</v>
      </c>
      <c r="D2" s="4">
        <v>1000</v>
      </c>
      <c r="E2" s="33">
        <f>D2-K2-J2</f>
        <v>1000</v>
      </c>
      <c r="F2" s="4">
        <v>0</v>
      </c>
      <c r="G2" s="4">
        <v>0</v>
      </c>
      <c r="H2" s="36">
        <v>0.05</v>
      </c>
      <c r="I2" s="34">
        <v>50</v>
      </c>
      <c r="J2" s="34">
        <v>0</v>
      </c>
      <c r="K2" s="34">
        <v>0</v>
      </c>
      <c r="L2" s="34">
        <v>50</v>
      </c>
      <c r="M2" s="34">
        <v>0</v>
      </c>
      <c r="N2" s="34">
        <v>0</v>
      </c>
      <c r="O2" s="34"/>
      <c r="P2" s="34" t="s">
        <v>43</v>
      </c>
      <c r="Q2" s="4"/>
      <c r="R2" s="17">
        <f>D2-F2-J2</f>
        <v>1000</v>
      </c>
      <c r="S2" s="17">
        <f t="shared" ref="S2:S5" si="0">0.05*M2+0.05*N2</f>
        <v>0</v>
      </c>
      <c r="T2" s="17">
        <f>R2-S2</f>
        <v>1000</v>
      </c>
      <c r="U2" s="17">
        <f>L2+K2+0.15*G2</f>
        <v>50</v>
      </c>
      <c r="V2" s="26">
        <f>U2/R2</f>
        <v>0.05</v>
      </c>
      <c r="W2" s="26">
        <f>IF(0.15-V2&gt;0,0.15-V2,0)</f>
        <v>9.9999999999999992E-2</v>
      </c>
      <c r="X2" s="17">
        <f>(R2-S2)*W2</f>
        <v>99.999999999999986</v>
      </c>
      <c r="Y2" s="4"/>
      <c r="Z2" s="22">
        <f t="shared" ref="Z2:Z7" si="1">X2+L2</f>
        <v>150</v>
      </c>
      <c r="AA2" s="29">
        <f>Z2/E2</f>
        <v>0.15</v>
      </c>
      <c r="AB2" s="4"/>
      <c r="AC2" s="4" t="s">
        <v>34</v>
      </c>
    </row>
    <row r="3" spans="1:29" s="5" customFormat="1" x14ac:dyDescent="0.35">
      <c r="A3" s="4">
        <v>2018</v>
      </c>
      <c r="B3" s="4">
        <v>9</v>
      </c>
      <c r="C3" s="4">
        <v>8</v>
      </c>
      <c r="D3" s="4">
        <v>1150</v>
      </c>
      <c r="E3" s="34">
        <f t="shared" ref="E3:E10" si="2">D3-K3-J3</f>
        <v>1000</v>
      </c>
      <c r="F3" s="4">
        <v>0</v>
      </c>
      <c r="G3" s="4">
        <v>0</v>
      </c>
      <c r="H3" s="37">
        <v>0.15</v>
      </c>
      <c r="I3" s="34">
        <v>150</v>
      </c>
      <c r="J3" s="38">
        <v>150</v>
      </c>
      <c r="K3" s="34">
        <v>0</v>
      </c>
      <c r="L3" s="34">
        <v>0</v>
      </c>
      <c r="M3" s="34">
        <v>0</v>
      </c>
      <c r="N3" s="34">
        <v>0</v>
      </c>
      <c r="O3" s="34"/>
      <c r="P3" s="34" t="s">
        <v>18</v>
      </c>
      <c r="Q3" s="4"/>
      <c r="R3" s="17">
        <f>D3-F3-J3</f>
        <v>1000</v>
      </c>
      <c r="S3" s="17">
        <f t="shared" si="0"/>
        <v>0</v>
      </c>
      <c r="T3" s="17">
        <f t="shared" ref="T3:T5" si="3">R3-S3</f>
        <v>1000</v>
      </c>
      <c r="U3" s="17">
        <f>L3+K3+0.15*G3</f>
        <v>0</v>
      </c>
      <c r="V3" s="26">
        <f>U3/R3</f>
        <v>0</v>
      </c>
      <c r="W3" s="26">
        <f t="shared" ref="W3:W7" si="4">IF(0.15-V3&gt;0,0.15-V3,0)</f>
        <v>0.15</v>
      </c>
      <c r="X3" s="17">
        <f t="shared" ref="X3:X7" si="5">(R3-S3)*W3</f>
        <v>150</v>
      </c>
      <c r="Y3" s="4"/>
      <c r="Z3" s="22">
        <f t="shared" si="1"/>
        <v>150</v>
      </c>
      <c r="AA3" s="29">
        <f>Z3/D3</f>
        <v>0.13043478260869565</v>
      </c>
      <c r="AB3" s="4"/>
      <c r="AC3" s="4" t="s">
        <v>49</v>
      </c>
    </row>
    <row r="4" spans="1:29" s="5" customFormat="1" x14ac:dyDescent="0.35">
      <c r="A4" s="4">
        <v>2018</v>
      </c>
      <c r="B4" s="4">
        <v>10</v>
      </c>
      <c r="C4" s="4">
        <v>9</v>
      </c>
      <c r="D4" s="4">
        <v>1150</v>
      </c>
      <c r="E4" s="34">
        <f t="shared" si="2"/>
        <v>1000</v>
      </c>
      <c r="F4" s="4">
        <v>0</v>
      </c>
      <c r="G4" s="4">
        <v>0</v>
      </c>
      <c r="H4" s="37">
        <v>0.15</v>
      </c>
      <c r="I4" s="34">
        <v>150</v>
      </c>
      <c r="J4" s="34">
        <v>0</v>
      </c>
      <c r="K4" s="38">
        <v>150</v>
      </c>
      <c r="L4" s="34">
        <v>0</v>
      </c>
      <c r="M4" s="34">
        <v>0</v>
      </c>
      <c r="N4" s="34">
        <v>0</v>
      </c>
      <c r="O4" s="34"/>
      <c r="P4" s="34" t="s">
        <v>19</v>
      </c>
      <c r="Q4" s="4"/>
      <c r="R4" s="17">
        <f>D4-F4-J4</f>
        <v>1150</v>
      </c>
      <c r="S4" s="17">
        <f t="shared" si="0"/>
        <v>0</v>
      </c>
      <c r="T4" s="17">
        <f t="shared" si="3"/>
        <v>1150</v>
      </c>
      <c r="U4" s="17">
        <f>L4+K4+0.15*G4</f>
        <v>150</v>
      </c>
      <c r="V4" s="26">
        <f t="shared" ref="V4" si="6">U4/R4</f>
        <v>0.13043478260869565</v>
      </c>
      <c r="W4" s="26">
        <f t="shared" si="4"/>
        <v>1.9565217391304346E-2</v>
      </c>
      <c r="X4" s="18">
        <f t="shared" si="5"/>
        <v>22.499999999999996</v>
      </c>
      <c r="Y4" s="10"/>
      <c r="Z4" s="23">
        <f t="shared" si="1"/>
        <v>22.499999999999996</v>
      </c>
      <c r="AA4" s="29">
        <f>Z4/D4</f>
        <v>1.9565217391304346E-2</v>
      </c>
      <c r="AB4" s="4"/>
      <c r="AC4" s="4" t="s">
        <v>36</v>
      </c>
    </row>
    <row r="5" spans="1:29" s="5" customFormat="1" x14ac:dyDescent="0.35">
      <c r="A5" s="11">
        <v>2018</v>
      </c>
      <c r="B5" s="4">
        <v>11</v>
      </c>
      <c r="C5" s="11">
        <v>10</v>
      </c>
      <c r="D5" s="11">
        <v>1000</v>
      </c>
      <c r="E5" s="32">
        <f t="shared" si="2"/>
        <v>1000</v>
      </c>
      <c r="F5" s="11">
        <v>0</v>
      </c>
      <c r="G5" s="11">
        <v>0</v>
      </c>
      <c r="H5" s="41">
        <v>0.1</v>
      </c>
      <c r="I5" s="40">
        <v>100</v>
      </c>
      <c r="J5" s="34">
        <v>0</v>
      </c>
      <c r="K5" s="34">
        <v>0</v>
      </c>
      <c r="L5" s="34">
        <v>100</v>
      </c>
      <c r="M5" s="38">
        <v>16000</v>
      </c>
      <c r="N5" s="34">
        <v>0</v>
      </c>
      <c r="O5" s="34"/>
      <c r="P5" s="34" t="s">
        <v>43</v>
      </c>
      <c r="Q5" s="4"/>
      <c r="R5" s="17">
        <f>D5-F5-J5</f>
        <v>1000</v>
      </c>
      <c r="S5" s="17">
        <f t="shared" si="0"/>
        <v>800</v>
      </c>
      <c r="T5" s="19">
        <f t="shared" si="3"/>
        <v>200</v>
      </c>
      <c r="U5" s="17">
        <f>L5+K5+0.15*G5</f>
        <v>100</v>
      </c>
      <c r="V5" s="26">
        <f>U5/R5</f>
        <v>0.1</v>
      </c>
      <c r="W5" s="26">
        <f t="shared" si="4"/>
        <v>4.9999999999999989E-2</v>
      </c>
      <c r="X5" s="18">
        <f t="shared" si="5"/>
        <v>9.9999999999999982</v>
      </c>
      <c r="Y5" s="10"/>
      <c r="Z5" s="23">
        <f t="shared" si="1"/>
        <v>110</v>
      </c>
      <c r="AA5" s="29">
        <f>Z5/D5</f>
        <v>0.11</v>
      </c>
      <c r="AB5" s="11"/>
      <c r="AC5" s="4" t="s">
        <v>37</v>
      </c>
    </row>
    <row r="6" spans="1:29" s="7" customFormat="1" x14ac:dyDescent="0.35">
      <c r="A6" s="8">
        <v>2018</v>
      </c>
      <c r="B6" s="8">
        <v>12</v>
      </c>
      <c r="C6" s="59">
        <v>11</v>
      </c>
      <c r="D6" s="8">
        <v>1000</v>
      </c>
      <c r="E6" s="34">
        <f t="shared" si="2"/>
        <v>1000</v>
      </c>
      <c r="F6" s="8">
        <v>0</v>
      </c>
      <c r="G6" s="8">
        <v>0</v>
      </c>
      <c r="H6" s="35">
        <v>0.15</v>
      </c>
      <c r="I6" s="33">
        <v>150</v>
      </c>
      <c r="J6" s="33">
        <v>0</v>
      </c>
      <c r="K6" s="33">
        <v>0</v>
      </c>
      <c r="L6" s="33">
        <v>150</v>
      </c>
      <c r="M6" s="33">
        <v>0</v>
      </c>
      <c r="N6" s="33">
        <v>0</v>
      </c>
      <c r="O6" s="33"/>
      <c r="P6" s="33"/>
      <c r="Q6" s="8"/>
      <c r="R6" s="20"/>
      <c r="S6" s="20"/>
      <c r="T6" s="17"/>
      <c r="U6" s="20"/>
      <c r="V6" s="27"/>
      <c r="W6" s="27"/>
      <c r="X6" s="20"/>
      <c r="Y6" s="8"/>
      <c r="Z6" s="24"/>
      <c r="AA6" s="30"/>
      <c r="AB6" s="8"/>
      <c r="AC6" s="8"/>
    </row>
    <row r="7" spans="1:29" s="2" customFormat="1" x14ac:dyDescent="0.35">
      <c r="A7" s="12">
        <v>2018</v>
      </c>
      <c r="B7" s="12">
        <v>13</v>
      </c>
      <c r="C7" s="60">
        <v>11</v>
      </c>
      <c r="D7" s="12">
        <v>500</v>
      </c>
      <c r="E7" s="32">
        <f t="shared" si="2"/>
        <v>500</v>
      </c>
      <c r="F7" s="12">
        <v>0</v>
      </c>
      <c r="G7" s="12">
        <v>0</v>
      </c>
      <c r="H7" s="39">
        <v>0</v>
      </c>
      <c r="I7" s="32">
        <v>0</v>
      </c>
      <c r="J7" s="32">
        <v>0</v>
      </c>
      <c r="K7" s="32">
        <v>0</v>
      </c>
      <c r="L7" s="32">
        <v>0</v>
      </c>
      <c r="M7" s="32">
        <v>0</v>
      </c>
      <c r="N7" s="32">
        <v>0</v>
      </c>
      <c r="O7" s="32"/>
      <c r="P7" s="32" t="s">
        <v>17</v>
      </c>
      <c r="Q7" s="12"/>
      <c r="R7" s="19">
        <f>(D7+D6)-(F7-F6)-(J7+J6)</f>
        <v>1500</v>
      </c>
      <c r="S7" s="19">
        <f>0.05*(M7+M6)+0.05*(N7+N6)</f>
        <v>0</v>
      </c>
      <c r="T7" s="19">
        <f>R7-S7</f>
        <v>1500</v>
      </c>
      <c r="U7" s="19">
        <f>(L7+L6)+(K7+K6)+0.15*(G7+G6)</f>
        <v>150</v>
      </c>
      <c r="V7" s="28">
        <f>U7/R7</f>
        <v>0.1</v>
      </c>
      <c r="W7" s="28">
        <f t="shared" si="4"/>
        <v>4.9999999999999989E-2</v>
      </c>
      <c r="X7" s="21">
        <f t="shared" si="5"/>
        <v>74.999999999999986</v>
      </c>
      <c r="Y7" s="12"/>
      <c r="Z7" s="25">
        <f t="shared" si="1"/>
        <v>74.999999999999986</v>
      </c>
      <c r="AA7" s="31">
        <f>Z7/D7</f>
        <v>0.14999999999999997</v>
      </c>
      <c r="AB7" s="12"/>
      <c r="AC7" s="12" t="s">
        <v>38</v>
      </c>
    </row>
    <row r="8" spans="1:29" x14ac:dyDescent="0.35">
      <c r="A8" s="11">
        <v>2018</v>
      </c>
      <c r="B8" s="4">
        <v>14</v>
      </c>
      <c r="C8" s="11">
        <v>12</v>
      </c>
      <c r="D8" s="11">
        <v>1000</v>
      </c>
      <c r="E8" s="34">
        <f t="shared" si="2"/>
        <v>1000</v>
      </c>
      <c r="F8" s="57">
        <v>200</v>
      </c>
      <c r="G8" s="11">
        <v>0</v>
      </c>
      <c r="H8" s="41">
        <v>0.15</v>
      </c>
      <c r="I8" s="40">
        <v>120</v>
      </c>
      <c r="J8" s="34">
        <v>0</v>
      </c>
      <c r="K8" s="34">
        <v>0</v>
      </c>
      <c r="L8" s="34">
        <v>120</v>
      </c>
      <c r="M8" s="34">
        <v>0</v>
      </c>
      <c r="N8" s="34">
        <v>0</v>
      </c>
      <c r="O8" s="34"/>
      <c r="P8" s="34"/>
      <c r="Q8" s="4"/>
      <c r="R8" s="17">
        <f>D8-F8+K8</f>
        <v>800</v>
      </c>
      <c r="S8" s="17">
        <f t="shared" ref="S8:S10" si="7">0.05*M8+0.05*N8</f>
        <v>0</v>
      </c>
      <c r="T8" s="17">
        <f>R8-S8</f>
        <v>800</v>
      </c>
      <c r="U8" s="17">
        <f>L8+K8+0.15*G8</f>
        <v>120</v>
      </c>
      <c r="V8" s="26">
        <f>U8/R8</f>
        <v>0.15</v>
      </c>
      <c r="W8" s="26">
        <f>IF(0.15-V8&gt;0,0.15-V8,0)</f>
        <v>0</v>
      </c>
      <c r="X8" s="17">
        <f>(R8-S8)*W8</f>
        <v>0</v>
      </c>
      <c r="Y8" s="4"/>
      <c r="Z8" s="22">
        <f t="shared" ref="Z8:Z10" si="8">X8+L8</f>
        <v>120</v>
      </c>
      <c r="AA8" s="29">
        <f>Z8/D8</f>
        <v>0.12</v>
      </c>
      <c r="AB8" s="11"/>
      <c r="AC8" s="4" t="s">
        <v>39</v>
      </c>
    </row>
    <row r="9" spans="1:29" x14ac:dyDescent="0.35">
      <c r="A9" s="11">
        <v>2018</v>
      </c>
      <c r="B9" s="4">
        <v>15</v>
      </c>
      <c r="C9" s="11">
        <v>13</v>
      </c>
      <c r="D9" s="11">
        <v>1000</v>
      </c>
      <c r="E9" s="34">
        <f t="shared" si="2"/>
        <v>1000</v>
      </c>
      <c r="F9" s="11">
        <v>0</v>
      </c>
      <c r="G9" s="57">
        <v>500</v>
      </c>
      <c r="H9" s="41">
        <v>0.15</v>
      </c>
      <c r="I9" s="40">
        <v>75</v>
      </c>
      <c r="J9" s="34">
        <v>0</v>
      </c>
      <c r="K9" s="34">
        <v>0</v>
      </c>
      <c r="L9" s="34">
        <v>75</v>
      </c>
      <c r="M9" s="34">
        <v>0</v>
      </c>
      <c r="N9" s="34">
        <v>0</v>
      </c>
      <c r="O9" s="34"/>
      <c r="P9" s="34"/>
      <c r="Q9" s="4"/>
      <c r="R9" s="17">
        <f>D9-F9+K9</f>
        <v>1000</v>
      </c>
      <c r="S9" s="17">
        <f t="shared" si="7"/>
        <v>0</v>
      </c>
      <c r="T9" s="17">
        <f t="shared" ref="T9:T10" si="9">R9-S9</f>
        <v>1000</v>
      </c>
      <c r="U9" s="17">
        <f>L9+K9+0.15*G9</f>
        <v>150</v>
      </c>
      <c r="V9" s="26">
        <f>U9/R9</f>
        <v>0.15</v>
      </c>
      <c r="W9" s="26">
        <f t="shared" ref="W9:W10" si="10">IF(0.15-V9&gt;0,0.15-V9,0)</f>
        <v>0</v>
      </c>
      <c r="X9" s="17">
        <f t="shared" ref="X9:X10" si="11">(R9-S9)*W9</f>
        <v>0</v>
      </c>
      <c r="Y9" s="4"/>
      <c r="Z9" s="22">
        <f t="shared" si="8"/>
        <v>75</v>
      </c>
      <c r="AA9" s="29">
        <f>Z9/D9</f>
        <v>7.4999999999999997E-2</v>
      </c>
      <c r="AB9" s="11"/>
      <c r="AC9" s="4" t="s">
        <v>40</v>
      </c>
    </row>
    <row r="10" spans="1:29" x14ac:dyDescent="0.35">
      <c r="A10" s="11">
        <v>2018</v>
      </c>
      <c r="B10" s="4">
        <v>16</v>
      </c>
      <c r="C10" s="11">
        <v>14</v>
      </c>
      <c r="D10" s="11">
        <v>1000</v>
      </c>
      <c r="E10" s="34">
        <f t="shared" si="2"/>
        <v>1000</v>
      </c>
      <c r="F10" s="11">
        <v>0</v>
      </c>
      <c r="G10" s="57">
        <v>1000</v>
      </c>
      <c r="H10" s="41">
        <v>0.15</v>
      </c>
      <c r="I10" s="40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4"/>
      <c r="P10" s="34"/>
      <c r="Q10" s="4"/>
      <c r="R10" s="17">
        <f>D10-F10+K10</f>
        <v>1000</v>
      </c>
      <c r="S10" s="17">
        <f t="shared" si="7"/>
        <v>0</v>
      </c>
      <c r="T10" s="17">
        <f t="shared" si="9"/>
        <v>1000</v>
      </c>
      <c r="U10" s="17">
        <f>L10+K10+0.15*G10</f>
        <v>150</v>
      </c>
      <c r="V10" s="26">
        <f t="shared" ref="V10" si="12">U10/R10</f>
        <v>0.15</v>
      </c>
      <c r="W10" s="26">
        <f t="shared" si="10"/>
        <v>0</v>
      </c>
      <c r="X10" s="18">
        <f t="shared" si="11"/>
        <v>0</v>
      </c>
      <c r="Y10" s="10"/>
      <c r="Z10" s="23">
        <f t="shared" si="8"/>
        <v>0</v>
      </c>
      <c r="AA10" s="29">
        <f>Z10/D10</f>
        <v>0</v>
      </c>
      <c r="AB10" s="11"/>
      <c r="AC10" s="4" t="s">
        <v>41</v>
      </c>
    </row>
    <row r="11" spans="1:29" x14ac:dyDescent="0.35">
      <c r="B11" s="5"/>
      <c r="H11" s="1"/>
      <c r="J11" s="4"/>
      <c r="K11" s="4"/>
      <c r="L11" s="4"/>
      <c r="M11" s="4"/>
      <c r="N11" s="4"/>
      <c r="O11" s="5"/>
      <c r="P11" s="5"/>
      <c r="Q11" s="5"/>
      <c r="R11" s="5"/>
      <c r="S11" s="5"/>
      <c r="T11" s="5"/>
      <c r="U11" s="5"/>
      <c r="V11" s="6"/>
      <c r="W11" s="6"/>
      <c r="X11" s="9"/>
      <c r="Y11" s="9"/>
      <c r="Z11" s="9"/>
      <c r="AA11" s="6"/>
    </row>
    <row r="12" spans="1:29" x14ac:dyDescent="0.35">
      <c r="B12" s="5"/>
      <c r="H12" s="1"/>
      <c r="J12" s="4"/>
      <c r="K12" s="4"/>
      <c r="L12" s="4"/>
      <c r="M12" s="4"/>
      <c r="N12" s="4"/>
      <c r="O12" s="5"/>
      <c r="P12" s="5"/>
      <c r="Q12" s="5"/>
      <c r="R12" s="5"/>
      <c r="S12" s="5"/>
      <c r="T12" s="5"/>
      <c r="U12" s="5"/>
      <c r="V12" s="6"/>
      <c r="W12" s="46" t="s">
        <v>48</v>
      </c>
      <c r="X12" s="47">
        <f>SUM(X2:X10)</f>
        <v>357.5</v>
      </c>
      <c r="Y12" s="9"/>
      <c r="Z12" s="9"/>
      <c r="AA12" s="6"/>
    </row>
    <row r="13" spans="1:29" x14ac:dyDescent="0.35">
      <c r="B13" s="5"/>
      <c r="H13" s="1"/>
      <c r="J13" s="4"/>
      <c r="K13" s="4"/>
      <c r="L13" s="4"/>
      <c r="M13" s="4"/>
      <c r="N13" s="4"/>
      <c r="O13" s="5"/>
      <c r="P13" s="5"/>
      <c r="Q13" s="5"/>
      <c r="R13" s="5"/>
      <c r="S13" s="5"/>
      <c r="T13" s="5"/>
      <c r="U13" s="5"/>
      <c r="V13" s="6"/>
      <c r="W13" s="6"/>
      <c r="X13" s="9"/>
      <c r="Y13" s="9"/>
      <c r="Z13" s="9"/>
      <c r="AA13" s="6"/>
    </row>
    <row r="14" spans="1:29" x14ac:dyDescent="0.35">
      <c r="B14" s="5"/>
      <c r="H14" s="1"/>
      <c r="J14" s="4"/>
      <c r="K14" s="4"/>
      <c r="L14" s="4"/>
      <c r="M14" s="4"/>
      <c r="N14" s="4"/>
      <c r="O14" s="5"/>
      <c r="P14" s="5"/>
      <c r="Q14" s="5"/>
      <c r="R14" s="48" t="s">
        <v>51</v>
      </c>
      <c r="S14" s="5"/>
      <c r="T14" s="5"/>
      <c r="U14" s="5"/>
      <c r="V14" s="6"/>
      <c r="W14" s="6"/>
      <c r="X14" s="9"/>
      <c r="Y14" s="9"/>
      <c r="Z14" s="9"/>
      <c r="AA14" s="6"/>
    </row>
    <row r="15" spans="1:29" x14ac:dyDescent="0.35">
      <c r="B15" s="5"/>
      <c r="H15" s="1"/>
      <c r="J15" s="4"/>
      <c r="K15" s="4"/>
      <c r="L15" s="4"/>
      <c r="M15" s="4"/>
      <c r="N15" s="4"/>
      <c r="O15" s="5"/>
      <c r="P15" s="5"/>
      <c r="Q15" s="5"/>
      <c r="S15" s="5"/>
      <c r="T15" s="5"/>
      <c r="U15" s="5"/>
      <c r="V15" s="6"/>
      <c r="W15" s="6"/>
      <c r="X15" s="9"/>
      <c r="Y15" s="9"/>
      <c r="Z15" s="9"/>
      <c r="AA15" s="6"/>
    </row>
    <row r="16" spans="1:29" x14ac:dyDescent="0.35">
      <c r="B16" s="5"/>
      <c r="H16" s="1"/>
      <c r="J16" s="4"/>
      <c r="K16" s="4"/>
      <c r="L16" s="4"/>
      <c r="M16" s="4"/>
      <c r="N16" s="4"/>
      <c r="O16" s="5"/>
      <c r="P16" s="5"/>
      <c r="Q16" s="5"/>
      <c r="R16" s="48" t="s">
        <v>52</v>
      </c>
      <c r="S16" s="5"/>
      <c r="T16" s="5"/>
      <c r="U16" s="5"/>
      <c r="V16" s="6"/>
      <c r="W16" s="6"/>
      <c r="X16" s="9"/>
      <c r="Y16" s="9"/>
      <c r="Z16" s="9"/>
      <c r="AA16" s="6"/>
    </row>
    <row r="17" spans="2:27" x14ac:dyDescent="0.35">
      <c r="B17" s="5"/>
      <c r="H17" s="1"/>
      <c r="J17" s="4"/>
      <c r="K17" s="4"/>
      <c r="L17" s="4"/>
      <c r="M17" s="4"/>
      <c r="N17" s="4"/>
      <c r="O17" s="5"/>
      <c r="P17" s="5"/>
      <c r="Q17" s="5"/>
      <c r="R17" s="48"/>
      <c r="S17" s="5"/>
      <c r="T17" s="5"/>
      <c r="U17" s="5"/>
      <c r="V17" s="6"/>
      <c r="W17" s="6"/>
      <c r="X17" s="9"/>
      <c r="Y17" s="9"/>
      <c r="Z17" s="9"/>
      <c r="AA17" s="6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52766-2DE1-49FE-AB89-B42E65F7631E}">
  <dimension ref="A1:D18"/>
  <sheetViews>
    <sheetView workbookViewId="0">
      <selection activeCell="A18" sqref="A18"/>
    </sheetView>
  </sheetViews>
  <sheetFormatPr defaultRowHeight="14.5" x14ac:dyDescent="0.35"/>
  <cols>
    <col min="1" max="1" width="30.90625" bestFit="1" customWidth="1"/>
    <col min="2" max="2" width="8.36328125" customWidth="1"/>
  </cols>
  <sheetData>
    <row r="1" spans="1:4" x14ac:dyDescent="0.35">
      <c r="A1" s="16" t="s">
        <v>2</v>
      </c>
      <c r="B1" s="16">
        <v>2017</v>
      </c>
      <c r="C1" s="16">
        <v>2018</v>
      </c>
      <c r="D1" s="16">
        <v>2019</v>
      </c>
    </row>
    <row r="2" spans="1:4" x14ac:dyDescent="0.35">
      <c r="A2" s="55"/>
      <c r="B2" s="55"/>
      <c r="C2" s="55"/>
      <c r="D2" s="55"/>
    </row>
    <row r="3" spans="1:4" x14ac:dyDescent="0.35">
      <c r="A3" s="55" t="s">
        <v>20</v>
      </c>
      <c r="B3" s="55">
        <v>0</v>
      </c>
      <c r="C3" s="55">
        <v>-100</v>
      </c>
      <c r="D3" s="55">
        <v>150</v>
      </c>
    </row>
    <row r="4" spans="1:4" x14ac:dyDescent="0.35">
      <c r="A4" s="55" t="s">
        <v>29</v>
      </c>
      <c r="B4" s="55">
        <v>0</v>
      </c>
      <c r="C4" s="55">
        <v>100</v>
      </c>
      <c r="D4" s="55">
        <v>0</v>
      </c>
    </row>
    <row r="5" spans="1:4" x14ac:dyDescent="0.35">
      <c r="A5" s="55" t="s">
        <v>33</v>
      </c>
      <c r="B5" s="55">
        <v>0</v>
      </c>
      <c r="C5" s="55">
        <f>B4</f>
        <v>0</v>
      </c>
      <c r="D5" s="55">
        <f>C4</f>
        <v>100</v>
      </c>
    </row>
    <row r="6" spans="1:4" x14ac:dyDescent="0.35">
      <c r="A6" s="55" t="s">
        <v>28</v>
      </c>
      <c r="B6" s="55">
        <f>B4-B3</f>
        <v>0</v>
      </c>
      <c r="C6" s="55">
        <f>C3-C5</f>
        <v>-100</v>
      </c>
      <c r="D6" s="55">
        <f>D3-D5</f>
        <v>50</v>
      </c>
    </row>
    <row r="7" spans="1:4" x14ac:dyDescent="0.35">
      <c r="A7" s="55" t="s">
        <v>25</v>
      </c>
      <c r="B7" s="55">
        <v>0</v>
      </c>
      <c r="C7" s="55">
        <v>0.1</v>
      </c>
      <c r="D7" s="55">
        <v>0.1</v>
      </c>
    </row>
    <row r="8" spans="1:4" x14ac:dyDescent="0.35">
      <c r="A8" s="55" t="s">
        <v>21</v>
      </c>
      <c r="B8" s="55">
        <f>B7*MAX(B6,0)</f>
        <v>0</v>
      </c>
      <c r="C8" s="55">
        <f>C7*MAX(C6,0)</f>
        <v>0</v>
      </c>
      <c r="D8" s="55">
        <f>D7*MAX(D6,0)</f>
        <v>5</v>
      </c>
    </row>
    <row r="9" spans="1:4" x14ac:dyDescent="0.35">
      <c r="A9" s="55" t="s">
        <v>26</v>
      </c>
      <c r="B9" s="55">
        <v>0</v>
      </c>
      <c r="C9" s="55">
        <f>C7*C4</f>
        <v>10</v>
      </c>
      <c r="D9" s="55">
        <f>D7*D4</f>
        <v>0</v>
      </c>
    </row>
    <row r="10" spans="1:4" x14ac:dyDescent="0.35">
      <c r="A10" s="55"/>
      <c r="B10" s="55"/>
      <c r="C10" s="55"/>
      <c r="D10" s="55"/>
    </row>
    <row r="11" spans="1:4" x14ac:dyDescent="0.35">
      <c r="A11" s="55" t="s">
        <v>5</v>
      </c>
      <c r="B11" s="55">
        <v>0</v>
      </c>
      <c r="C11" s="55">
        <f>C3</f>
        <v>-100</v>
      </c>
      <c r="D11" s="55">
        <f>D3</f>
        <v>150</v>
      </c>
    </row>
    <row r="12" spans="1:4" x14ac:dyDescent="0.35">
      <c r="A12" s="55" t="s">
        <v>27</v>
      </c>
      <c r="B12" s="55">
        <v>0</v>
      </c>
      <c r="C12" s="56">
        <f>C4*0.15</f>
        <v>15</v>
      </c>
      <c r="D12" s="56">
        <f>D4*0.15</f>
        <v>0</v>
      </c>
    </row>
    <row r="13" spans="1:4" x14ac:dyDescent="0.35">
      <c r="A13" s="55" t="s">
        <v>6</v>
      </c>
      <c r="B13" s="55">
        <v>0</v>
      </c>
      <c r="C13" s="56">
        <f>C8-(C12-B12)</f>
        <v>-15</v>
      </c>
      <c r="D13" s="56">
        <f>D8-(D12-C12)</f>
        <v>20</v>
      </c>
    </row>
    <row r="14" spans="1:4" x14ac:dyDescent="0.35">
      <c r="A14" s="55" t="s">
        <v>22</v>
      </c>
      <c r="B14" s="55">
        <v>0</v>
      </c>
      <c r="C14" s="55">
        <f>C13/C11</f>
        <v>0.15</v>
      </c>
      <c r="D14" s="55">
        <f>D13/D11</f>
        <v>0.13333333333333333</v>
      </c>
    </row>
    <row r="15" spans="1:4" x14ac:dyDescent="0.35">
      <c r="A15" s="55" t="s">
        <v>23</v>
      </c>
      <c r="B15" s="55">
        <v>0</v>
      </c>
      <c r="C15" s="55">
        <f>MAX(0.15-C14,0)</f>
        <v>0</v>
      </c>
      <c r="D15" s="55">
        <f>MAX(0.15-D14,0)</f>
        <v>1.6666666666666663E-2</v>
      </c>
    </row>
    <row r="16" spans="1:4" x14ac:dyDescent="0.35">
      <c r="A16" s="19" t="s">
        <v>24</v>
      </c>
      <c r="B16" s="19">
        <v>0</v>
      </c>
      <c r="C16" s="19">
        <f>C15*C11</f>
        <v>0</v>
      </c>
      <c r="D16" s="19">
        <f>D15*D11</f>
        <v>2.4999999999999996</v>
      </c>
    </row>
    <row r="18" spans="1:1" x14ac:dyDescent="0.35">
      <c r="A18" s="48" t="s">
        <v>46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E84A8-DEC7-4EF2-B606-C603FF146AFB}">
  <dimension ref="A1:D17"/>
  <sheetViews>
    <sheetView workbookViewId="0">
      <selection activeCell="D13" sqref="D13"/>
    </sheetView>
  </sheetViews>
  <sheetFormatPr defaultRowHeight="14.5" x14ac:dyDescent="0.35"/>
  <cols>
    <col min="1" max="1" width="29" bestFit="1" customWidth="1"/>
  </cols>
  <sheetData>
    <row r="1" spans="1:4" x14ac:dyDescent="0.35">
      <c r="A1" s="16" t="s">
        <v>2</v>
      </c>
      <c r="B1" s="16">
        <v>2017</v>
      </c>
      <c r="C1" s="16">
        <v>2018</v>
      </c>
      <c r="D1" s="16">
        <v>2019</v>
      </c>
    </row>
    <row r="2" spans="1:4" x14ac:dyDescent="0.35">
      <c r="A2" s="55"/>
      <c r="B2" s="55"/>
      <c r="C2" s="55"/>
      <c r="D2" s="55"/>
    </row>
    <row r="3" spans="1:4" x14ac:dyDescent="0.35">
      <c r="A3" s="55" t="s">
        <v>20</v>
      </c>
      <c r="B3" s="55">
        <v>0</v>
      </c>
      <c r="C3" s="55">
        <v>100</v>
      </c>
      <c r="D3" s="55">
        <v>100</v>
      </c>
    </row>
    <row r="4" spans="1:4" x14ac:dyDescent="0.35">
      <c r="A4" s="55" t="s">
        <v>30</v>
      </c>
      <c r="B4" s="55">
        <v>0</v>
      </c>
      <c r="C4" s="55">
        <v>100</v>
      </c>
      <c r="D4" s="55">
        <v>0</v>
      </c>
    </row>
    <row r="5" spans="1:4" x14ac:dyDescent="0.35">
      <c r="A5" s="55" t="s">
        <v>31</v>
      </c>
      <c r="B5" s="55">
        <v>0</v>
      </c>
      <c r="C5" s="55">
        <v>20</v>
      </c>
      <c r="D5" s="55">
        <v>20</v>
      </c>
    </row>
    <row r="6" spans="1:4" x14ac:dyDescent="0.35">
      <c r="A6" s="55" t="s">
        <v>28</v>
      </c>
      <c r="B6" s="55">
        <f>B4-B3</f>
        <v>0</v>
      </c>
      <c r="C6" s="55">
        <f>C3-C4</f>
        <v>0</v>
      </c>
      <c r="D6" s="55">
        <f>D3-D4</f>
        <v>100</v>
      </c>
    </row>
    <row r="7" spans="1:4" x14ac:dyDescent="0.35">
      <c r="A7" s="55" t="s">
        <v>25</v>
      </c>
      <c r="B7" s="55">
        <v>0</v>
      </c>
      <c r="C7" s="55">
        <v>0.1</v>
      </c>
      <c r="D7" s="55">
        <v>0.1</v>
      </c>
    </row>
    <row r="8" spans="1:4" x14ac:dyDescent="0.35">
      <c r="A8" s="55" t="s">
        <v>21</v>
      </c>
      <c r="B8" s="55">
        <f>B7*MAX(B6,0)</f>
        <v>0</v>
      </c>
      <c r="C8" s="55">
        <f>C7*MAX(C6,0)</f>
        <v>0</v>
      </c>
      <c r="D8" s="55">
        <f>D7*MAX(D6,0)</f>
        <v>10</v>
      </c>
    </row>
    <row r="9" spans="1:4" x14ac:dyDescent="0.35">
      <c r="A9" s="55"/>
      <c r="B9" s="55"/>
      <c r="C9" s="55"/>
      <c r="D9" s="55"/>
    </row>
    <row r="10" spans="1:4" x14ac:dyDescent="0.35">
      <c r="A10" s="55" t="s">
        <v>5</v>
      </c>
      <c r="B10" s="55">
        <v>0</v>
      </c>
      <c r="C10" s="55">
        <f>C3-C5</f>
        <v>80</v>
      </c>
      <c r="D10" s="55">
        <f>D3-D5</f>
        <v>80</v>
      </c>
    </row>
    <row r="11" spans="1:4" x14ac:dyDescent="0.35">
      <c r="A11" s="55" t="s">
        <v>32</v>
      </c>
      <c r="B11" s="55">
        <v>0</v>
      </c>
      <c r="C11" s="56">
        <f>B11+C7*(C4-C5)</f>
        <v>8</v>
      </c>
      <c r="D11" s="56">
        <f>C11+D7*(D4-D5)</f>
        <v>6</v>
      </c>
    </row>
    <row r="12" spans="1:4" x14ac:dyDescent="0.35">
      <c r="A12" s="55" t="s">
        <v>6</v>
      </c>
      <c r="B12" s="55">
        <v>0</v>
      </c>
      <c r="C12" s="56">
        <f>C8+(C11-B11)</f>
        <v>8</v>
      </c>
      <c r="D12" s="56">
        <f>D8+(D11-C11)</f>
        <v>8</v>
      </c>
    </row>
    <row r="13" spans="1:4" x14ac:dyDescent="0.35">
      <c r="A13" s="55" t="s">
        <v>22</v>
      </c>
      <c r="B13" s="55">
        <v>0</v>
      </c>
      <c r="C13" s="55">
        <f>C12/C10</f>
        <v>0.1</v>
      </c>
      <c r="D13" s="55">
        <f>D12/D10</f>
        <v>0.1</v>
      </c>
    </row>
    <row r="14" spans="1:4" x14ac:dyDescent="0.35">
      <c r="A14" s="55" t="s">
        <v>23</v>
      </c>
      <c r="B14" s="55">
        <v>0</v>
      </c>
      <c r="C14" s="55">
        <f>MAX(0.15-C13,0)</f>
        <v>4.9999999999999989E-2</v>
      </c>
      <c r="D14" s="55">
        <f>MAX(0.15-D13,0)</f>
        <v>4.9999999999999989E-2</v>
      </c>
    </row>
    <row r="15" spans="1:4" x14ac:dyDescent="0.35">
      <c r="A15" s="19" t="s">
        <v>24</v>
      </c>
      <c r="B15" s="19">
        <v>0</v>
      </c>
      <c r="C15" s="19">
        <f>C14*C10</f>
        <v>3.9999999999999991</v>
      </c>
      <c r="D15" s="19">
        <f>D14*D10</f>
        <v>3.9999999999999991</v>
      </c>
    </row>
    <row r="17" spans="1:1" x14ac:dyDescent="0.35">
      <c r="A17" s="48" t="s">
        <v>47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Working Document" ma:contentTypeID="0x0101008B4DD370EC31429186F3AD49F0D3098F00D44DBCB9EB4F45278CB5C9765BE5299500A4858B360C6A491AA753F8BCA47AA910002507BED6B5908645AAA96978AD5D1987" ma:contentTypeVersion="84" ma:contentTypeDescription="" ma:contentTypeScope="" ma:versionID="4b9e4c91350cf35f50d1d6b61051afd7">
  <xsd:schema xmlns:xsd="http://www.w3.org/2001/XMLSchema" xmlns:xs="http://www.w3.org/2001/XMLSchema" xmlns:p="http://schemas.microsoft.com/office/2006/metadata/properties" xmlns:ns1="54c4cd27-f286-408f-9ce0-33c1e0f3ab39" xmlns:ns2="9e406c50-2549-4f1e-a767-e9b68096b47b" xmlns:ns3="cf16f947-c9fc-4be9-80b4-2a32b4ac226e" xmlns:ns5="c9f238dd-bb73-4aef-a7a5-d644ad823e52" xmlns:ns6="ca82dde9-3436-4d3d-bddd-d31447390034" xmlns:ns7="http://schemas.microsoft.com/sharepoint/v4" targetNamespace="http://schemas.microsoft.com/office/2006/metadata/properties" ma:root="true" ma:fieldsID="2273f3d944750c630511b0d01f641b8c" ns1:_="" ns2:_="" ns3:_="" ns5:_="" ns6:_="" ns7:_="">
    <xsd:import namespace="54c4cd27-f286-408f-9ce0-33c1e0f3ab39"/>
    <xsd:import namespace="9e406c50-2549-4f1e-a767-e9b68096b47b"/>
    <xsd:import namespace="cf16f947-c9fc-4be9-80b4-2a32b4ac226e"/>
    <xsd:import namespace="c9f238dd-bb73-4aef-a7a5-d644ad823e52"/>
    <xsd:import namespace="ca82dde9-3436-4d3d-bddd-d31447390034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1:OECDKimStatus" minOccurs="0"/>
                <xsd:element ref="ns1:OECDKimBussinessContext" minOccurs="0"/>
                <xsd:element ref="ns1:OECDKimProvenance" minOccurs="0"/>
                <xsd:element ref="ns2:OECDExpirationDate" minOccurs="0"/>
                <xsd:element ref="ns3:OECDProjectLookup" minOccurs="0"/>
                <xsd:element ref="ns3:OECDProjectManager" minOccurs="0"/>
                <xsd:element ref="ns3:OECDProjectMembers" minOccurs="0"/>
                <xsd:element ref="ns3:OECDMainProject" minOccurs="0"/>
                <xsd:element ref="ns3:OECDPinnedBy" minOccurs="0"/>
                <xsd:element ref="ns5:eShareCountryTaxHTField0" minOccurs="0"/>
                <xsd:element ref="ns5:eShareTopicTaxHTField0" minOccurs="0"/>
                <xsd:element ref="ns5:eShareKeywordsTaxHTField0" minOccurs="0"/>
                <xsd:element ref="ns5:eShareCommitteeTaxHTField0" minOccurs="0"/>
                <xsd:element ref="ns5:eSharePWBTaxHTField0" minOccurs="0"/>
                <xsd:element ref="ns6:TaxCatchAll" minOccurs="0"/>
                <xsd:element ref="ns3:l9a152565aff414c8d842958d210d414" minOccurs="0"/>
                <xsd:element ref="ns6:TaxCatchAllLabel" minOccurs="0"/>
                <xsd:element ref="ns1:OECDMeetingDate" minOccurs="0"/>
                <xsd:element ref="ns6:OECDlanguage" minOccurs="0"/>
                <xsd:element ref="ns2:hfa66f2e5af148f08064c2e62791b306" minOccurs="0"/>
                <xsd:element ref="ns3:g48437ce2c3c4c508e6dbb232c223ecb" minOccurs="0"/>
                <xsd:element ref="ns3:OECDSharingStatus" minOccurs="0"/>
                <xsd:element ref="ns3:OECDCommunityDocumentURL" minOccurs="0"/>
                <xsd:element ref="ns3:OECDCommunityDocumentID" minOccurs="0"/>
                <xsd:element ref="ns2:eShareHorizProjTaxHTField0" minOccurs="0"/>
                <xsd:element ref="ns3:OECDTagsCache" minOccurs="0"/>
                <xsd:element ref="ns3:OECDDeliverableManager" minOccurs="0"/>
                <xsd:element ref="ns7:IconOverlay" minOccurs="0"/>
                <xsd:element ref="ns2:OECDAllRelatedUsers" minOccurs="0"/>
                <xsd:element ref="ns3:SharedWithUsers" minOccurs="0"/>
                <xsd:element ref="ns1:OECDYea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c4cd27-f286-408f-9ce0-33c1e0f3ab39" elementFormDefault="qualified">
    <xsd:import namespace="http://schemas.microsoft.com/office/2006/documentManagement/types"/>
    <xsd:import namespace="http://schemas.microsoft.com/office/infopath/2007/PartnerControls"/>
    <xsd:element name="OECDKimStatus" ma:index="3" nillable="true" ma:displayName="Kim status" ma:default="Draft" ma:description="" ma:format="Dropdown" ma:hidden="true" ma:internalName="OECDKimStatus" ma:readOnly="false">
      <xsd:simpleType>
        <xsd:restriction base="dms:Choice">
          <xsd:enumeration value="Draft"/>
          <xsd:enumeration value="Final"/>
        </xsd:restriction>
      </xsd:simpleType>
    </xsd:element>
    <xsd:element name="OECDKimBussinessContext" ma:index="4" nillable="true" ma:displayName="Kim bussiness context" ma:description="" ma:hidden="true" ma:internalName="OECDKimBussinessContext" ma:readOnly="false">
      <xsd:simpleType>
        <xsd:restriction base="dms:Text"/>
      </xsd:simpleType>
    </xsd:element>
    <xsd:element name="OECDKimProvenance" ma:index="5" nillable="true" ma:displayName="Kim provenance" ma:description="" ma:hidden="true" ma:internalName="OECDKimProvenance" ma:readOnly="false">
      <xsd:simpleType>
        <xsd:restriction base="dms:Text">
          <xsd:maxLength value="255"/>
        </xsd:restriction>
      </xsd:simpleType>
    </xsd:element>
    <xsd:element name="OECDMeetingDate" ma:index="28" nillable="true" ma:displayName="Meeting Date" ma:default="" ma:format="DateOnly" ma:hidden="true" ma:internalName="OECDMeetingDate">
      <xsd:simpleType>
        <xsd:restriction base="dms:DateTime"/>
      </xsd:simpleType>
    </xsd:element>
    <xsd:element name="OECDYear" ma:index="45" nillable="true" ma:displayName="Year" ma:description="" ma:internalName="OECDYear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406c50-2549-4f1e-a767-e9b68096b47b" elementFormDefault="qualified">
    <xsd:import namespace="http://schemas.microsoft.com/office/2006/documentManagement/types"/>
    <xsd:import namespace="http://schemas.microsoft.com/office/infopath/2007/PartnerControls"/>
    <xsd:element name="OECDExpirationDate" ma:index="8" nillable="true" ma:displayName="Highlights" ma:default="" ma:description="" ma:format="DateOnly" ma:hidden="true" ma:indexed="true" ma:internalName="OECDExpirationDate">
      <xsd:simpleType>
        <xsd:restriction base="dms:DateTime"/>
      </xsd:simpleType>
    </xsd:element>
    <xsd:element name="hfa66f2e5af148f08064c2e62791b306" ma:index="33" nillable="true" ma:taxonomy="true" ma:internalName="hfa66f2e5af148f08064c2e62791b306" ma:taxonomyFieldName="OECDHorizontalProjects" ma:displayName="Horizontal project" ma:readOnly="false" ma:default="" ma:fieldId="{1fa66f2e-5af1-48f0-8064-c2e62791b306}" ma:taxonomyMulti="true" ma:sspId="27ec883c-a62c-444f-a935-fcddb579e39d" ma:termSetId="d3ca0e0e-65f9-44bf-9d98-5271504f6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ShareHorizProjTaxHTField0" ma:index="38" nillable="true" ma:displayName="OECDHorizontalProjects_0" ma:description="" ma:hidden="true" ma:internalName="eShareHorizProjTaxHTField0">
      <xsd:simpleType>
        <xsd:restriction base="dms:Note"/>
      </xsd:simpleType>
    </xsd:element>
    <xsd:element name="OECDAllRelatedUsers" ma:index="43" nillable="true" ma:displayName="All related users" ma:description="" ma:hidden="true" ma:internalName="OECDAllRelatedUs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16f947-c9fc-4be9-80b4-2a32b4ac226e" elementFormDefault="qualified">
    <xsd:import namespace="http://schemas.microsoft.com/office/2006/documentManagement/types"/>
    <xsd:import namespace="http://schemas.microsoft.com/office/infopath/2007/PartnerControls"/>
    <xsd:element name="OECDProjectLookup" ma:index="9" nillable="true" ma:displayName="Project" ma:description="" ma:hidden="true" ma:indexed="true" ma:list="639da05e-b3c6-46a1-b83b-8ce0cfde2092" ma:internalName="OECDProjectLookup" ma:readOnly="false" ma:showField="OECDShortProjectName" ma:web="cf16f947-c9fc-4be9-80b4-2a32b4ac226e">
      <xsd:simpleType>
        <xsd:restriction base="dms:Lookup"/>
      </xsd:simpleType>
    </xsd:element>
    <xsd:element name="OECDProjectManager" ma:index="10" nillable="true" ma:displayName="Project manager" ma:description="" ma:hidden="true" ma:indexed="true" ma:internalName="OECDProjectManager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OECDProjectMembers" ma:index="11" nillable="true" ma:displayName="Project members" ma:description="" ma:hidden="true" ma:internalName="OECDProjectMembers" ma:readOnly="fals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OECDMainProject" ma:index="14" nillable="true" ma:displayName="Main project" ma:description="" ma:hidden="true" ma:indexed="true" ma:list="639da05e-b3c6-46a1-b83b-8ce0cfde2092" ma:internalName="OECDMainProject" ma:readOnly="false" ma:showField="OECDShortProjectName">
      <xsd:simpleType>
        <xsd:restriction base="dms:Lookup"/>
      </xsd:simpleType>
    </xsd:element>
    <xsd:element name="OECDPinnedBy" ma:index="15" nillable="true" ma:displayName="Pinned by" ma:description="" ma:hidden="true" ma:internalName="OECDPinn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9a152565aff414c8d842958d210d414" ma:index="25" nillable="true" ma:displayName="Deliverable owner_0" ma:hidden="true" ma:internalName="l9a152565aff414c8d842958d210d414">
      <xsd:simpleType>
        <xsd:restriction base="dms:Note"/>
      </xsd:simpleType>
    </xsd:element>
    <xsd:element name="g48437ce2c3c4c508e6dbb232c223ecb" ma:index="34" nillable="true" ma:taxonomy="true" ma:internalName="g48437ce2c3c4c508e6dbb232c223ecb" ma:taxonomyFieldName="OECDProjectOwnerStructure" ma:displayName="Project owner" ma:readOnly="false" ma:default="" ma:fieldId="048437ce-2c3c-4c50-8e6d-bb232c223ecb" ma:taxonomyMulti="true" ma:sspId="27ec883c-a62c-444f-a935-fcddb579e39d" ma:termSetId="aeec4dcb-19ee-4bc0-941f-681845b568c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ECDSharingStatus" ma:index="35" nillable="true" ma:displayName="O.N.E Document Sharing Status" ma:description="" ma:hidden="true" ma:internalName="OECDSharingStatus">
      <xsd:simpleType>
        <xsd:restriction base="dms:Text"/>
      </xsd:simpleType>
    </xsd:element>
    <xsd:element name="OECDCommunityDocumentURL" ma:index="36" nillable="true" ma:displayName="O.N.E Community Document URL" ma:description="" ma:hidden="true" ma:internalName="OECDCommunityDocumentURL">
      <xsd:simpleType>
        <xsd:restriction base="dms:Text"/>
      </xsd:simpleType>
    </xsd:element>
    <xsd:element name="OECDCommunityDocumentID" ma:index="37" nillable="true" ma:displayName="O.N.E Community Document ID" ma:decimals="0" ma:description="" ma:hidden="true" ma:internalName="OECDCommunityDocumentID">
      <xsd:simpleType>
        <xsd:restriction base="dms:Number"/>
      </xsd:simpleType>
    </xsd:element>
    <xsd:element name="OECDTagsCache" ma:index="40" nillable="true" ma:displayName="Tags cache" ma:description="" ma:hidden="true" ma:internalName="OECDTagsCache">
      <xsd:simpleType>
        <xsd:restriction base="dms:Note"/>
      </xsd:simpleType>
    </xsd:element>
    <xsd:element name="OECDDeliverableManager" ma:index="41" nillable="true" ma:displayName="In charge" ma:description="" ma:hidden="true" ma:internalName="OECDDeliverableManager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Users" ma:index="44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f238dd-bb73-4aef-a7a5-d644ad823e52" elementFormDefault="qualified">
    <xsd:import namespace="http://schemas.microsoft.com/office/2006/documentManagement/types"/>
    <xsd:import namespace="http://schemas.microsoft.com/office/infopath/2007/PartnerControls"/>
    <xsd:element name="eShareCountryTaxHTField0" ma:index="18" nillable="true" ma:taxonomy="true" ma:internalName="eShareCountryTaxHTField0" ma:taxonomyFieldName="OECDCountry" ma:displayName="Country" ma:readOnly="false" ma:default="" ma:fieldId="{aa366335-bba6-4f71-86c6-f91b1ae503c2}" ma:taxonomyMulti="true" ma:sspId="27ec883c-a62c-444f-a935-fcddb579e39d" ma:termSetId="e1026e78-e24d-4b33-a8f4-6ff75b8e5ad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ShareTopicTaxHTField0" ma:index="19" nillable="true" ma:taxonomy="true" ma:internalName="eShareTopicTaxHTField0" ma:taxonomyFieldName="OECDTopic" ma:displayName="Topic" ma:readOnly="false" ma:default="" ma:fieldId="{9b5335f8-765c-484a-86dd-d10580650a95}" ma:taxonomyMulti="true" ma:sspId="27ec883c-a62c-444f-a935-fcddb579e39d" ma:termSetId="d0043ed9-7fdc-4b21-8641-a864cc50d2b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ShareKeywordsTaxHTField0" ma:index="20" nillable="true" ma:taxonomy="true" ma:internalName="eShareKeywordsTaxHTField0" ma:taxonomyFieldName="OECDKeywords" ma:displayName="Keywords" ma:default="" ma:fieldId="{8a7c3663-990d-467c-b1b8-bb4b775674ad}" ma:taxonomyMulti="true" ma:sspId="27ec883c-a62c-444f-a935-fcddb579e39d" ma:termSetId="f51791ee-8e04-4654-a875-fc747102cd45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eShareCommitteeTaxHTField0" ma:index="21" nillable="true" ma:taxonomy="true" ma:internalName="eShareCommitteeTaxHTField0" ma:taxonomyFieldName="OECDCommittee" ma:displayName="Committee" ma:fieldId="{29494d90-e667-47b5-adc1-d09dfb5832ab}" ma:sspId="27ec883c-a62c-444f-a935-fcddb579e39d" ma:termSetId="87919aae-be42-4481-84cf-2389a5c84ac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SharePWBTaxHTField0" ma:index="22" nillable="true" ma:taxonomy="true" ma:internalName="eSharePWBTaxHTField0" ma:taxonomyFieldName="OECDPWB" ma:displayName="PWB" ma:fieldId="{fe327ce1-b783-48aa-9b0b-52ad26d1c9f6}" ma:sspId="27ec883c-a62c-444f-a935-fcddb579e39d" ma:termSetId="7bc7477d-4ef0-4820-a158-bb7b3cda138d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82dde9-3436-4d3d-bddd-d31447390034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bb313c73-16b7-424d-af27-bacb5b0305bc}" ma:internalName="TaxCatchAll" ma:showField="CatchAllData" ma:web="9e406c50-2549-4f1e-a767-e9b68096b4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6" nillable="true" ma:displayName="Taxonomy Catch All Column1" ma:hidden="true" ma:list="{bb313c73-16b7-424d-af27-bacb5b0305bc}" ma:internalName="TaxCatchAllLabel" ma:readOnly="true" ma:showField="CatchAllDataLabel" ma:web="9e406c50-2549-4f1e-a767-e9b68096b4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ECDlanguage" ma:index="30" nillable="true" ma:displayName="Document language" ma:default="English" ma:description="" ma:format="Dropdown" ma:hidden="true" ma:internalName="OECDlanguage" ma:readOnly="false">
      <xsd:simpleType>
        <xsd:restriction base="dms:Choice">
          <xsd:enumeration value="English"/>
          <xsd:enumeration value="French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42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4" ma:displayName="Content Type"/>
        <xsd:element ref="dc:title" minOccurs="0" maxOccurs="1" ma:index="16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27ec883c-a62c-444f-a935-fcddb579e39d" ContentTypeId="0x0101008B4DD370EC31429186F3AD49F0D3098F00D44DBCB9EB4F45278CB5C9765BE52995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B1D1878DB1335499DDB13F3A4C3009B" ma:contentTypeVersion="18" ma:contentTypeDescription="Ein neues Dokument erstellen." ma:contentTypeScope="" ma:versionID="cbe386312491a1f6ed12ea2c68a847f5">
  <xsd:schema xmlns:xsd="http://www.w3.org/2001/XMLSchema" xmlns:xs="http://www.w3.org/2001/XMLSchema" xmlns:p="http://schemas.microsoft.com/office/2006/metadata/properties" xmlns:ns2="388ba771-cdb3-4ab4-b105-079ba08c4720" xmlns:ns3="eabf0ec1-5846-45d3-901d-efa415327165" xmlns:ns4="484c8c59-755d-4516-b8d2-1621b38262b4" targetNamespace="http://schemas.microsoft.com/office/2006/metadata/properties" ma:root="true" ma:fieldsID="d0b0eb59e27911011fa92fb61cb25934" ns2:_="" ns3:_="" ns4:_="">
    <xsd:import namespace="388ba771-cdb3-4ab4-b105-079ba08c4720"/>
    <xsd:import namespace="eabf0ec1-5846-45d3-901d-efa415327165"/>
    <xsd:import namespace="484c8c59-755d-4516-b8d2-1621b38262b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8ba771-cdb3-4ab4-b105-079ba08c47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0aed264e-563a-469a-8ebe-271e849ec10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bf0ec1-5846-45d3-901d-efa41532716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4c8c59-755d-4516-b8d2-1621b38262b4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8b8898a4-a6ca-406b-ac03-743b1b87d977}" ma:internalName="TaxCatchAll" ma:showField="CatchAllData" ma:web="eabf0ec1-5846-45d3-901d-efa4153271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84c8c59-755d-4516-b8d2-1621b38262b4">
      <Value>244</Value>
      <Value>157</Value>
      <Value>346</Value>
    </TaxCatchAll>
    <lcf76f155ced4ddcb4097134ff3c332f xmlns="388ba771-cdb3-4ab4-b105-079ba08c472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ACB036C-DA5A-43F6-92BB-3CE7BE263F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c4cd27-f286-408f-9ce0-33c1e0f3ab39"/>
    <ds:schemaRef ds:uri="9e406c50-2549-4f1e-a767-e9b68096b47b"/>
    <ds:schemaRef ds:uri="cf16f947-c9fc-4be9-80b4-2a32b4ac226e"/>
    <ds:schemaRef ds:uri="c9f238dd-bb73-4aef-a7a5-d644ad823e52"/>
    <ds:schemaRef ds:uri="ca82dde9-3436-4d3d-bddd-d31447390034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3F0CA13-557B-4A13-9A88-A8E8EFB78FF6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DF85F4F2-6231-4F3A-B2F1-19919F1A31BC}"/>
</file>

<file path=customXml/itemProps4.xml><?xml version="1.0" encoding="utf-8"?>
<ds:datastoreItem xmlns:ds="http://schemas.openxmlformats.org/officeDocument/2006/customXml" ds:itemID="{0A28B737-48B8-4FDA-824F-A035BAC9FA77}"/>
</file>

<file path=customXml/itemProps5.xml><?xml version="1.0" encoding="utf-8"?>
<ds:datastoreItem xmlns:ds="http://schemas.openxmlformats.org/officeDocument/2006/customXml" ds:itemID="{7C846E1A-3D82-452C-9A6E-EECD4DA5802A}">
  <ds:schemaRefs>
    <ds:schemaRef ds:uri="ca82dde9-3436-4d3d-bddd-d31447390034"/>
    <ds:schemaRef ds:uri="c9f238dd-bb73-4aef-a7a5-d644ad823e52"/>
    <ds:schemaRef ds:uri="http://purl.org/dc/dcmitype/"/>
    <ds:schemaRef ds:uri="http://schemas.microsoft.com/office/infopath/2007/PartnerControls"/>
    <ds:schemaRef ds:uri="9e406c50-2549-4f1e-a767-e9b68096b47b"/>
    <ds:schemaRef ds:uri="http://www.w3.org/XML/1998/namespace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sharepoint/v4"/>
    <ds:schemaRef ds:uri="cf16f947-c9fc-4be9-80b4-2a32b4ac226e"/>
    <ds:schemaRef ds:uri="54c4cd27-f286-408f-9ce0-33c1e0f3ab3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Sheet1_Data_Examples</vt:lpstr>
      <vt:lpstr>Sheet2_Data_Examples_Panel</vt:lpstr>
      <vt:lpstr>Sheet3_Data_Exercises</vt:lpstr>
      <vt:lpstr>BonusSheet4_LCF_Example</vt:lpstr>
      <vt:lpstr>BonusSheet5_AD_Example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ZAWISZA Tom, CTP/TPS</dc:creator>
  <cp:lastModifiedBy>ZAWISZA Tom, CTP/TPS</cp:lastModifiedBy>
  <dcterms:created xsi:type="dcterms:W3CDTF">2024-04-11T19:52:28Z</dcterms:created>
  <dcterms:modified xsi:type="dcterms:W3CDTF">2024-05-09T02:34:31Z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0x0101008B4DD370EC31429186F3AD49F0D3098F00D44DBCB9EB4F45278CB5C9765BE5299500A4858B360C6A491AA753F8BCA47AA910002507BED6B5908645AAA96978AD5D1987</vt:lpwstr>
  </property>
  <property fmtid="{D5CDD505-2E9C-101B-9397-08002B2CF9AE}" pid="3" name="OECDTopic">
    <vt:lpwstr/>
  </property>
  <property fmtid="{D5CDD505-2E9C-101B-9397-08002B2CF9AE}" pid="4" name="OECDCommittee">
    <vt:lpwstr>244;#Committee on Fiscal Affairs|d88853ef-2075-4c47-b149-efe9b961c610</vt:lpwstr>
  </property>
  <property fmtid="{D5CDD505-2E9C-101B-9397-08002B2CF9AE}" pid="5" name="OECDPWB">
    <vt:lpwstr>346;#3.3.1 Taxation|2ef088c8-6b9c-4a56-9e2d-91d50efe0ff4</vt:lpwstr>
  </property>
  <property fmtid="{D5CDD505-2E9C-101B-9397-08002B2CF9AE}" pid="6" name="OECDKeywords">
    <vt:lpwstr/>
  </property>
  <property fmtid="{D5CDD505-2E9C-101B-9397-08002B2CF9AE}" pid="7" name="OECDHorizontalProjects">
    <vt:lpwstr/>
  </property>
  <property fmtid="{D5CDD505-2E9C-101B-9397-08002B2CF9AE}" pid="8" name="OECDProjectOwnerStructure">
    <vt:lpwstr>157;#CTP/TPS|42c8f3ac-6b54-4097-b1b7-0343b754aef1</vt:lpwstr>
  </property>
  <property fmtid="{D5CDD505-2E9C-101B-9397-08002B2CF9AE}" pid="9" name="OECDCountry">
    <vt:lpwstr/>
  </property>
</Properties>
</file>